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us\Kose vald\Bussiliiklus\2020 graafik\"/>
    </mc:Choice>
  </mc:AlternateContent>
  <xr:revisionPtr revIDLastSave="0" documentId="8_{5F18D2A7-18BC-418F-BEC9-AEE53D3BC367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K1 1-5" sheetId="230" r:id="rId1"/>
    <sheet name="K2 2, 4" sheetId="232" r:id="rId2"/>
    <sheet name="K2 1, 3, 5" sheetId="231" r:id="rId3"/>
    <sheet name="K7 1-5" sheetId="237" r:id="rId4"/>
    <sheet name="K8 R " sheetId="235" r:id="rId5"/>
    <sheet name="K10 T" sheetId="236" r:id="rId6"/>
    <sheet name="Jelgava" sheetId="126" state="hidden" r:id="rId7"/>
    <sheet name="Talava" sheetId="1" state="hidden" r:id="rId8"/>
    <sheet name="Design Ufa RUS" sheetId="124" state="hidden" r:id="rId9"/>
  </sheets>
  <definedNames>
    <definedName name="_xlnm.Print_Titles" localSheetId="8">'Design Ufa RUS'!$A:$F</definedName>
    <definedName name="_xlnm.Print_Titles" localSheetId="6">Jelgava!$A:$F</definedName>
    <definedName name="_xlnm.Print_Titles" localSheetId="0">'K1 1-5'!$A:$F</definedName>
    <definedName name="_xlnm.Print_Titles" localSheetId="5">'K10 T'!$B:$G</definedName>
    <definedName name="_xlnm.Print_Titles" localSheetId="2">'K2 1, 3, 5'!$A:$F</definedName>
    <definedName name="_xlnm.Print_Titles" localSheetId="1">'K2 2, 4'!$A:$F</definedName>
    <definedName name="_xlnm.Print_Titles" localSheetId="3">'K7 1-5'!$A:$F</definedName>
    <definedName name="_xlnm.Print_Titles" localSheetId="4">'K8 R '!$B:$G</definedName>
    <definedName name="_xlnm.Print_Titles" localSheetId="7">Talava!$A:$F</definedName>
    <definedName name="Table1" localSheetId="8">'Design Ufa RUS'!$G$5:$H$20</definedName>
    <definedName name="Table1" localSheetId="6">Jelgava!$G$3:$H$19</definedName>
    <definedName name="Table1" localSheetId="0">'K1 1-5'!$G$15:$H$46</definedName>
    <definedName name="Table1" localSheetId="5">'K10 T'!$H$16:$H$28</definedName>
    <definedName name="Table1" localSheetId="2">'K2 1, 3, 5'!$G$15:$H$32</definedName>
    <definedName name="Table1" localSheetId="1">'K2 2, 4'!$G$15:$H$35</definedName>
    <definedName name="Table1" localSheetId="3">'K7 1-5'!$G$15:$G$51</definedName>
    <definedName name="Table1" localSheetId="4">'K8 R '!$H$16:$H$44</definedName>
    <definedName name="Table1">Talava!$G$5:$H$23</definedName>
    <definedName name="Table2" localSheetId="8">'Design Ufa RUS'!$G$25:$H$40</definedName>
    <definedName name="Table2" localSheetId="6">Jelgava!$G$23:$H$39</definedName>
    <definedName name="Table2" localSheetId="0">'K1 1-5'!$G$51:$H$82</definedName>
    <definedName name="Table2" localSheetId="5">'K10 T'!#REF!</definedName>
    <definedName name="Table2" localSheetId="2">'K2 1, 3, 5'!$G$37:$H$54</definedName>
    <definedName name="Table2" localSheetId="1">'K2 2, 4'!$G$40:$H$60</definedName>
    <definedName name="Table2" localSheetId="3">'K7 1-5'!$G$92:$G$97</definedName>
    <definedName name="Table2" localSheetId="4">'K8 R '!$H$50:$H$59</definedName>
    <definedName name="Table2">Talava!$G$28:$H$46</definedName>
    <definedName name="TimeTable1" localSheetId="8">'Design Ufa RUS'!$G$7:$H$16</definedName>
    <definedName name="TimeTable1" localSheetId="6">Jelgava!$G$6:$H$15</definedName>
    <definedName name="TimeTable1" localSheetId="0">'K1 1-5'!$G$18:$H$19</definedName>
    <definedName name="TimeTable1" localSheetId="5">'K10 T'!$H$20:$H$21</definedName>
    <definedName name="TimeTable1" localSheetId="2">'K2 1, 3, 5'!$G$18:$H$19</definedName>
    <definedName name="TimeTable1" localSheetId="1">'K2 2, 4'!$G$18:$H$19</definedName>
    <definedName name="TimeTable1" localSheetId="3">'K7 1-5'!$G$18:$G$20</definedName>
    <definedName name="TimeTable1" localSheetId="4">'K8 R '!$H$19:$H$20</definedName>
    <definedName name="TimeTable1">Talava!$G$7:$H$16</definedName>
    <definedName name="TimeTable2" localSheetId="8">'Design Ufa RUS'!$G$27:$H$36</definedName>
    <definedName name="TimeTable2" localSheetId="6">Jelgava!$G$26:$H$35</definedName>
    <definedName name="TimeTable2" localSheetId="0">'K1 1-5'!$G$54:$H$54</definedName>
    <definedName name="TimeTable2" localSheetId="5">'K10 T'!#REF!</definedName>
    <definedName name="TimeTable2" localSheetId="2">'K2 1, 3, 5'!$G$45:$H$46</definedName>
    <definedName name="TimeTable2" localSheetId="1">'K2 2, 4'!$G$46:$H$47</definedName>
    <definedName name="TimeTable2" localSheetId="3">'K7 1-5'!#REF!</definedName>
    <definedName name="TimeTable2" localSheetId="4">'K8 R '!$H$53:$H$59</definedName>
    <definedName name="TimeTable2">Talava!$G$30:$H$39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37" l="1"/>
  <c r="I21" i="237" s="1"/>
  <c r="I22" i="237" s="1"/>
  <c r="I23" i="237" s="1"/>
  <c r="I24" i="237" s="1"/>
  <c r="I25" i="237" s="1"/>
  <c r="I26" i="237" s="1"/>
  <c r="I27" i="237" s="1"/>
  <c r="I28" i="237" s="1"/>
  <c r="I29" i="237" s="1"/>
  <c r="I30" i="237" s="1"/>
  <c r="I31" i="237" s="1"/>
  <c r="I32" i="237" s="1"/>
  <c r="I33" i="237" s="1"/>
  <c r="I34" i="237" s="1"/>
  <c r="I35" i="237" s="1"/>
  <c r="I36" i="237" s="1"/>
  <c r="I37" i="237" s="1"/>
  <c r="I38" i="237" s="1"/>
  <c r="I39" i="237" s="1"/>
  <c r="I40" i="237" s="1"/>
  <c r="I41" i="237" s="1"/>
  <c r="I42" i="237" s="1"/>
  <c r="I43" i="237" s="1"/>
  <c r="I44" i="237" s="1"/>
  <c r="I45" i="237" s="1"/>
  <c r="I46" i="237" s="1"/>
  <c r="I47" i="237" s="1"/>
  <c r="I48" i="237" s="1"/>
  <c r="I49" i="237" s="1"/>
  <c r="I18" i="237"/>
  <c r="A18" i="237"/>
  <c r="A19" i="237" s="1"/>
  <c r="A20" i="237" s="1"/>
  <c r="A21" i="237" s="1"/>
  <c r="A22" i="237" s="1"/>
  <c r="A23" i="237" s="1"/>
  <c r="A24" i="237" s="1"/>
  <c r="A25" i="237" s="1"/>
  <c r="A26" i="237" s="1"/>
  <c r="A27" i="237" s="1"/>
  <c r="A28" i="237" s="1"/>
  <c r="A29" i="237" s="1"/>
  <c r="A30" i="237" s="1"/>
  <c r="A31" i="237" s="1"/>
  <c r="A32" i="237" s="1"/>
  <c r="A33" i="237" s="1"/>
  <c r="A34" i="237" s="1"/>
  <c r="A35" i="237" s="1"/>
  <c r="A36" i="237" s="1"/>
  <c r="A37" i="237" s="1"/>
  <c r="A38" i="237" s="1"/>
  <c r="A39" i="237" s="1"/>
  <c r="A40" i="237" s="1"/>
  <c r="A41" i="237" s="1"/>
  <c r="A42" i="237" s="1"/>
  <c r="A43" i="237" s="1"/>
  <c r="A44" i="237" s="1"/>
  <c r="A45" i="237" s="1"/>
  <c r="A46" i="237" s="1"/>
  <c r="A47" i="237" s="1"/>
  <c r="A48" i="237" s="1"/>
  <c r="A49" i="237" s="1"/>
  <c r="A50" i="237" s="1"/>
  <c r="A51" i="237" s="1"/>
  <c r="A52" i="237" s="1"/>
  <c r="A53" i="237" s="1"/>
  <c r="A54" i="237" s="1"/>
  <c r="A55" i="237" s="1"/>
  <c r="A56" i="237" s="1"/>
  <c r="A57" i="237" s="1"/>
  <c r="A58" i="237" s="1"/>
  <c r="A59" i="237" s="1"/>
  <c r="A60" i="237" s="1"/>
  <c r="A61" i="237" s="1"/>
  <c r="A62" i="237" s="1"/>
  <c r="A63" i="237" s="1"/>
  <c r="A64" i="237" s="1"/>
  <c r="A65" i="237" s="1"/>
  <c r="A66" i="237" s="1"/>
  <c r="A67" i="237" s="1"/>
  <c r="A68" i="237" s="1"/>
  <c r="A69" i="237" s="1"/>
  <c r="A70" i="237" s="1"/>
  <c r="A71" i="237" s="1"/>
  <c r="A72" i="237" s="1"/>
  <c r="A73" i="237" s="1"/>
  <c r="A74" i="237" s="1"/>
  <c r="A75" i="237" s="1"/>
  <c r="A76" i="237" s="1"/>
  <c r="A77" i="237" s="1"/>
  <c r="A78" i="237" s="1"/>
  <c r="A79" i="237" s="1"/>
  <c r="A80" i="237" s="1"/>
  <c r="A81" i="237" s="1"/>
  <c r="A82" i="237" s="1"/>
  <c r="A83" i="237" s="1"/>
  <c r="A84" i="237" s="1"/>
  <c r="A85" i="237" s="1"/>
  <c r="A86" i="237" s="1"/>
  <c r="A87" i="237" s="1"/>
  <c r="A88" i="237" s="1"/>
  <c r="A89" i="237" s="1"/>
  <c r="A90" i="237" s="1"/>
  <c r="A91" i="237" s="1"/>
  <c r="A92" i="237" s="1"/>
  <c r="K52" i="231" l="1"/>
  <c r="K53" i="231" s="1"/>
  <c r="K30" i="231"/>
  <c r="L58" i="232"/>
  <c r="L59" i="232" s="1"/>
  <c r="L33" i="232"/>
  <c r="K80" i="230"/>
  <c r="K81" i="230" s="1"/>
  <c r="K44" i="230"/>
  <c r="H52" i="230" l="1"/>
  <c r="I52" i="230" s="1"/>
  <c r="J52" i="230" s="1"/>
  <c r="A79" i="230" l="1"/>
  <c r="A48" i="235" l="1"/>
  <c r="A49" i="235" s="1"/>
  <c r="A50" i="235" s="1"/>
  <c r="A51" i="235" s="1"/>
  <c r="A52" i="235" s="1"/>
  <c r="A53" i="235" s="1"/>
  <c r="A54" i="235" s="1"/>
  <c r="A55" i="235" s="1"/>
  <c r="A56" i="235" s="1"/>
  <c r="A57" i="235" s="1"/>
  <c r="A58" i="235" s="1"/>
  <c r="A59" i="235" s="1"/>
  <c r="A60" i="235" s="1"/>
  <c r="A61" i="235" s="1"/>
  <c r="A62" i="235" s="1"/>
  <c r="A63" i="235" s="1"/>
  <c r="A64" i="235" s="1"/>
  <c r="A65" i="235" s="1"/>
  <c r="A66" i="235" s="1"/>
  <c r="F42" i="235"/>
  <c r="A18" i="235"/>
  <c r="A19" i="235" s="1"/>
  <c r="A20" i="235" s="1"/>
  <c r="A21" i="235" s="1"/>
  <c r="A22" i="235" s="1"/>
  <c r="A23" i="235" s="1"/>
  <c r="A24" i="235" s="1"/>
  <c r="A25" i="235" s="1"/>
  <c r="A26" i="235" s="1"/>
  <c r="A27" i="235" s="1"/>
  <c r="A28" i="235" s="1"/>
  <c r="A29" i="235" s="1"/>
  <c r="A30" i="235" s="1"/>
  <c r="A31" i="235" s="1"/>
  <c r="A32" i="235" s="1"/>
  <c r="A33" i="235" s="1"/>
  <c r="A34" i="235" s="1"/>
  <c r="A35" i="235" s="1"/>
  <c r="A36" i="235" s="1"/>
  <c r="K60" i="232" l="1"/>
  <c r="J60" i="232"/>
  <c r="I60" i="232"/>
  <c r="H41" i="232"/>
  <c r="I41" i="232" s="1"/>
  <c r="J41" i="232" s="1"/>
  <c r="K41" i="232" s="1"/>
  <c r="H60" i="232"/>
  <c r="G60" i="232"/>
  <c r="A43" i="232"/>
  <c r="A44" i="232" s="1"/>
  <c r="A45" i="232" s="1"/>
  <c r="A46" i="232" s="1"/>
  <c r="A47" i="232" s="1"/>
  <c r="A48" i="232" s="1"/>
  <c r="A49" i="232" s="1"/>
  <c r="A50" i="232" s="1"/>
  <c r="A51" i="232" s="1"/>
  <c r="A52" i="232" s="1"/>
  <c r="A53" i="232" s="1"/>
  <c r="A54" i="232" s="1"/>
  <c r="A55" i="232" s="1"/>
  <c r="A56" i="232" s="1"/>
  <c r="K35" i="232"/>
  <c r="J35" i="232"/>
  <c r="I35" i="232"/>
  <c r="H16" i="232"/>
  <c r="I16" i="232" s="1"/>
  <c r="J16" i="232" s="1"/>
  <c r="K16" i="232" s="1"/>
  <c r="H35" i="232"/>
  <c r="G35" i="232"/>
  <c r="A18" i="232"/>
  <c r="A19" i="232" s="1"/>
  <c r="A20" i="232" s="1"/>
  <c r="A21" i="232" s="1"/>
  <c r="A22" i="232" s="1"/>
  <c r="A23" i="232" s="1"/>
  <c r="A24" i="232" s="1"/>
  <c r="A25" i="232" s="1"/>
  <c r="A26" i="232" s="1"/>
  <c r="A27" i="232" s="1"/>
  <c r="A28" i="232" s="1"/>
  <c r="A29" i="232" s="1"/>
  <c r="A30" i="232" s="1"/>
  <c r="A31" i="232" s="1"/>
  <c r="F37" i="232"/>
  <c r="J54" i="231"/>
  <c r="I54" i="231"/>
  <c r="H38" i="231"/>
  <c r="I38" i="231" s="1"/>
  <c r="J38" i="231" s="1"/>
  <c r="H54" i="231"/>
  <c r="G54" i="231"/>
  <c r="A40" i="231"/>
  <c r="A41" i="231" s="1"/>
  <c r="A42" i="231" s="1"/>
  <c r="A43" i="231" s="1"/>
  <c r="A44" i="231" s="1"/>
  <c r="A45" i="231" s="1"/>
  <c r="A46" i="231" s="1"/>
  <c r="A47" i="231" s="1"/>
  <c r="A48" i="231" s="1"/>
  <c r="A49" i="231" s="1"/>
  <c r="A50" i="231" s="1"/>
  <c r="J32" i="231"/>
  <c r="I32" i="231"/>
  <c r="H16" i="231"/>
  <c r="I16" i="231" s="1"/>
  <c r="J16" i="231" s="1"/>
  <c r="H32" i="231"/>
  <c r="G32" i="231"/>
  <c r="A18" i="231"/>
  <c r="A19" i="231" s="1"/>
  <c r="A20" i="231" s="1"/>
  <c r="A21" i="231" s="1"/>
  <c r="A22" i="231" s="1"/>
  <c r="A23" i="231" s="1"/>
  <c r="A24" i="231" s="1"/>
  <c r="A25" i="231" s="1"/>
  <c r="A26" i="231" s="1"/>
  <c r="A27" i="231" s="1"/>
  <c r="A28" i="231" s="1"/>
  <c r="F34" i="231"/>
  <c r="F48" i="230"/>
  <c r="H4" i="126"/>
  <c r="H24" i="126"/>
  <c r="H6" i="124"/>
  <c r="H26" i="124"/>
  <c r="H29" i="1"/>
  <c r="H6" i="1"/>
  <c r="B33" i="126"/>
  <c r="E13" i="124"/>
  <c r="B31" i="126"/>
  <c r="B30" i="124"/>
  <c r="C37" i="1"/>
  <c r="E9" i="1"/>
  <c r="B35" i="124"/>
  <c r="H19" i="1"/>
  <c r="E9" i="126"/>
  <c r="C36" i="1"/>
  <c r="C15" i="126"/>
  <c r="G19" i="1"/>
  <c r="B7" i="126"/>
  <c r="C26" i="126"/>
  <c r="G38" i="124"/>
  <c r="B10" i="124"/>
  <c r="E39" i="1"/>
  <c r="E8" i="126"/>
  <c r="F21" i="126"/>
  <c r="B13" i="126"/>
  <c r="C15" i="124"/>
  <c r="C31" i="124"/>
  <c r="H39" i="124"/>
  <c r="C11" i="126"/>
  <c r="F2" i="1"/>
  <c r="E30" i="124"/>
  <c r="E13" i="1"/>
  <c r="E32" i="1"/>
  <c r="C14" i="124"/>
  <c r="C28" i="124"/>
  <c r="C34" i="1"/>
  <c r="E6" i="126"/>
  <c r="B33" i="1"/>
  <c r="G19" i="124"/>
  <c r="B27" i="124"/>
  <c r="B14" i="1"/>
  <c r="C16" i="1"/>
  <c r="C10" i="1"/>
  <c r="E28" i="126"/>
  <c r="C9" i="124"/>
  <c r="E37" i="1"/>
  <c r="E29" i="124"/>
  <c r="B31" i="124"/>
  <c r="C11" i="1"/>
  <c r="E35" i="126"/>
  <c r="B28" i="124"/>
  <c r="B29" i="126"/>
  <c r="E35" i="124"/>
  <c r="C34" i="124"/>
  <c r="H42" i="1"/>
  <c r="B6" i="126"/>
  <c r="E11" i="124"/>
  <c r="E33" i="124"/>
  <c r="C29" i="124"/>
  <c r="E11" i="126"/>
  <c r="B27" i="126"/>
  <c r="E33" i="1"/>
  <c r="G41" i="1"/>
  <c r="E34" i="1"/>
  <c r="E12" i="1"/>
  <c r="B34" i="126"/>
  <c r="C30" i="1"/>
  <c r="G25" i="126"/>
  <c r="C35" i="124"/>
  <c r="E15" i="126"/>
  <c r="E16" i="1"/>
  <c r="E36" i="124"/>
  <c r="C35" i="126"/>
  <c r="B11" i="124"/>
  <c r="E14" i="1"/>
  <c r="B36" i="124"/>
  <c r="C39" i="1"/>
  <c r="B13" i="124"/>
  <c r="A2" i="126"/>
  <c r="E8" i="124"/>
  <c r="C14" i="1"/>
  <c r="G16" i="126"/>
  <c r="E10" i="1"/>
  <c r="B7" i="1"/>
  <c r="B8" i="126"/>
  <c r="C12" i="124"/>
  <c r="E7" i="124"/>
  <c r="E16" i="124"/>
  <c r="E34" i="126"/>
  <c r="F1" i="126"/>
  <c r="E32" i="124"/>
  <c r="B15" i="126"/>
  <c r="B39" i="1"/>
  <c r="C12" i="1"/>
  <c r="B16" i="124"/>
  <c r="E11" i="1"/>
  <c r="B36" i="1"/>
  <c r="B8" i="1"/>
  <c r="B32" i="124"/>
  <c r="E28" i="124"/>
  <c r="C30" i="124"/>
  <c r="E31" i="124"/>
  <c r="B30" i="1"/>
  <c r="B9" i="1"/>
  <c r="C32" i="124"/>
  <c r="G17" i="126"/>
  <c r="E36" i="1"/>
  <c r="H18" i="1"/>
  <c r="O1" i="126"/>
  <c r="E35" i="1"/>
  <c r="C33" i="1"/>
  <c r="B32" i="126"/>
  <c r="E30" i="126"/>
  <c r="C11" i="124"/>
  <c r="E31" i="1"/>
  <c r="B9" i="126"/>
  <c r="E8" i="1"/>
  <c r="A22" i="126"/>
  <c r="H16" i="126"/>
  <c r="B38" i="1"/>
  <c r="C29" i="126"/>
  <c r="C32" i="1"/>
  <c r="B8" i="124"/>
  <c r="B30" i="126"/>
  <c r="E12" i="124"/>
  <c r="G5" i="126"/>
  <c r="E34" i="124"/>
  <c r="H17" i="126"/>
  <c r="C38" i="1"/>
  <c r="H37" i="126"/>
  <c r="C35" i="1"/>
  <c r="B10" i="1"/>
  <c r="C8" i="126"/>
  <c r="B35" i="126"/>
  <c r="G18" i="1"/>
  <c r="B12" i="126"/>
  <c r="B15" i="1"/>
  <c r="E26" i="126"/>
  <c r="C13" i="126"/>
  <c r="C33" i="124"/>
  <c r="G42" i="1"/>
  <c r="C27" i="126"/>
  <c r="H41" i="1"/>
  <c r="C13" i="1"/>
  <c r="C34" i="126"/>
  <c r="B31" i="1"/>
  <c r="B11" i="1"/>
  <c r="E29" i="126"/>
  <c r="E9" i="124"/>
  <c r="B14" i="126"/>
  <c r="C6" i="126"/>
  <c r="C7" i="1"/>
  <c r="E27" i="124"/>
  <c r="E15" i="124"/>
  <c r="G18" i="124"/>
  <c r="B34" i="124"/>
  <c r="C28" i="126"/>
  <c r="E32" i="126"/>
  <c r="B33" i="124"/>
  <c r="B10" i="126"/>
  <c r="C10" i="124"/>
  <c r="E10" i="124"/>
  <c r="B16" i="1"/>
  <c r="C31" i="1"/>
  <c r="B12" i="1"/>
  <c r="C30" i="126"/>
  <c r="B29" i="124"/>
  <c r="C8" i="1"/>
  <c r="E31" i="126"/>
  <c r="C15" i="1"/>
  <c r="G37" i="126"/>
  <c r="H19" i="124"/>
  <c r="B9" i="124"/>
  <c r="H18" i="124"/>
  <c r="C13" i="124"/>
  <c r="C12" i="126"/>
  <c r="C9" i="1"/>
  <c r="G36" i="126"/>
  <c r="B11" i="126"/>
  <c r="F2" i="124"/>
  <c r="C7" i="126"/>
  <c r="B14" i="124"/>
  <c r="C27" i="124"/>
  <c r="L1" i="126"/>
  <c r="B35" i="1"/>
  <c r="E38" i="1"/>
  <c r="H36" i="126"/>
  <c r="H25" i="126"/>
  <c r="C7" i="124"/>
  <c r="B28" i="126"/>
  <c r="E14" i="124"/>
  <c r="E33" i="126"/>
  <c r="E30" i="1"/>
  <c r="G39" i="124"/>
  <c r="C9" i="126"/>
  <c r="E14" i="126"/>
  <c r="E27" i="126"/>
  <c r="C16" i="124"/>
  <c r="H5" i="126"/>
  <c r="C33" i="126"/>
  <c r="C31" i="126"/>
  <c r="B13" i="1"/>
  <c r="E12" i="126"/>
  <c r="B12" i="124"/>
  <c r="E13" i="126"/>
  <c r="B34" i="1"/>
  <c r="B26" i="126"/>
  <c r="B37" i="1"/>
  <c r="H38" i="124"/>
  <c r="C32" i="126"/>
  <c r="C36" i="124"/>
  <c r="E10" i="126"/>
  <c r="C14" i="126"/>
  <c r="E7" i="1"/>
  <c r="B15" i="124"/>
  <c r="C10" i="126"/>
  <c r="B32" i="1"/>
  <c r="C8" i="124"/>
  <c r="B7" i="124"/>
  <c r="E7" i="126"/>
  <c r="E15" i="1"/>
  <c r="A31" i="1" l="1"/>
  <c r="A30" i="126"/>
  <c r="D14" i="124"/>
  <c r="D37" i="1"/>
  <c r="H22" i="1"/>
  <c r="H38" i="126"/>
  <c r="A10" i="124"/>
  <c r="G40" i="124"/>
  <c r="A7" i="126"/>
  <c r="D38" i="1"/>
  <c r="A28" i="124"/>
  <c r="D15" i="124"/>
  <c r="D9" i="1"/>
  <c r="A13" i="1"/>
  <c r="F22" i="124"/>
  <c r="D7" i="1"/>
  <c r="D33" i="1"/>
  <c r="D15" i="1"/>
  <c r="A29" i="124"/>
  <c r="A37" i="1"/>
  <c r="A33" i="1"/>
  <c r="A11" i="126"/>
  <c r="D10" i="1"/>
  <c r="A12" i="124"/>
  <c r="A10" i="126"/>
  <c r="D33" i="124"/>
  <c r="H45" i="1"/>
  <c r="D29" i="124"/>
  <c r="G18" i="126"/>
  <c r="D35" i="124"/>
  <c r="A34" i="126"/>
  <c r="D34" i="1"/>
  <c r="A13" i="124"/>
  <c r="A33" i="124"/>
  <c r="D11" i="1"/>
  <c r="L21" i="126"/>
  <c r="A32" i="1"/>
  <c r="A36" i="1"/>
  <c r="O21" i="126"/>
  <c r="A8" i="124"/>
  <c r="D8" i="124"/>
  <c r="A14" i="126"/>
  <c r="D34" i="124"/>
  <c r="A15" i="126"/>
  <c r="A16" i="124"/>
  <c r="H18" i="126"/>
  <c r="D27" i="124"/>
  <c r="A13" i="126"/>
  <c r="A9" i="124"/>
  <c r="A14" i="124"/>
  <c r="A11" i="1"/>
  <c r="A30" i="124"/>
  <c r="D9" i="124"/>
  <c r="D14" i="1"/>
  <c r="D7" i="124"/>
  <c r="A12" i="126"/>
  <c r="D31" i="1"/>
  <c r="A27" i="126"/>
  <c r="D12" i="1"/>
  <c r="D32" i="124"/>
  <c r="D36" i="124"/>
  <c r="A35" i="126"/>
  <c r="A15" i="124"/>
  <c r="A34" i="1"/>
  <c r="A33" i="126"/>
  <c r="G22" i="1"/>
  <c r="A26" i="126"/>
  <c r="D12" i="124"/>
  <c r="D16" i="1"/>
  <c r="D39" i="1"/>
  <c r="D36" i="1"/>
  <c r="D8" i="1"/>
  <c r="G20" i="124"/>
  <c r="A34" i="124"/>
  <c r="G38" i="126"/>
  <c r="A31" i="126"/>
  <c r="A8" i="1"/>
  <c r="A29" i="126"/>
  <c r="A36" i="124"/>
  <c r="A35" i="124"/>
  <c r="A9" i="126"/>
  <c r="D31" i="124"/>
  <c r="H40" i="124"/>
  <c r="A38" i="1"/>
  <c r="G45" i="1"/>
  <c r="A10" i="1"/>
  <c r="F25" i="1"/>
  <c r="A16" i="1"/>
  <c r="A8" i="126"/>
  <c r="A11" i="124"/>
  <c r="A9" i="1"/>
  <c r="A28" i="126"/>
  <c r="A14" i="1"/>
  <c r="A39" i="1"/>
  <c r="D28" i="124"/>
  <c r="D30" i="1"/>
  <c r="D16" i="124"/>
  <c r="A6" i="126"/>
  <c r="D11" i="124"/>
  <c r="H20" i="124"/>
  <c r="A12" i="1"/>
  <c r="D10" i="124"/>
  <c r="D30" i="124"/>
  <c r="D13" i="124"/>
  <c r="A32" i="126"/>
  <c r="A15" i="1"/>
  <c r="A35" i="1"/>
  <c r="A32" i="124"/>
  <c r="A31" i="124"/>
  <c r="D13" i="1"/>
  <c r="D35" i="1"/>
  <c r="D32" i="1"/>
</calcChain>
</file>

<file path=xl/sharedStrings.xml><?xml version="1.0" encoding="utf-8"?>
<sst xmlns="http://schemas.openxmlformats.org/spreadsheetml/2006/main" count="1070" uniqueCount="345">
  <si>
    <t>Nr.</t>
  </si>
  <si>
    <t>01</t>
  </si>
  <si>
    <t>1-7</t>
  </si>
  <si>
    <t xml:space="preserve">Pārvadātāja nosaukums, zīmogs ( spiedogs ) un </t>
  </si>
  <si>
    <t>atbildīgās personas paraksts:</t>
  </si>
  <si>
    <t>Attālums km no maršruta sākuma</t>
  </si>
  <si>
    <t xml:space="preserve">Attālums km līdz nākoš. pieturai </t>
  </si>
  <si>
    <t>Pieturas kods</t>
  </si>
  <si>
    <t>Braukšanas laiks līdz nākošai pieturai</t>
  </si>
  <si>
    <t>Pieturas nosaukums</t>
  </si>
  <si>
    <t xml:space="preserve">Reiss </t>
  </si>
  <si>
    <t>Reiss</t>
  </si>
  <si>
    <t>Reisa izpildes dienas</t>
  </si>
  <si>
    <t>Reisa garums (km)</t>
  </si>
  <si>
    <t>Reisa izpildes laiks (st.,min.)</t>
  </si>
  <si>
    <t>Braukšanas laiks reisā</t>
  </si>
  <si>
    <t>Reisa satiksmes ātrums (km/n)</t>
  </si>
  <si>
    <t>Reisa vid.tehn.ātrums (km/n)</t>
  </si>
  <si>
    <t>Autovadītāju skaits reisā</t>
  </si>
  <si>
    <t xml:space="preserve">             maršrutā</t>
  </si>
  <si>
    <t xml:space="preserve">Maršrutas </t>
  </si>
  <si>
    <t>Stotelės pavadinimas</t>
  </si>
  <si>
    <t>Atstumas km nuo maršruto pradžios</t>
  </si>
  <si>
    <t>Atstumas km iki sekančios stotelės</t>
  </si>
  <si>
    <t>Stotelės kodas</t>
  </si>
  <si>
    <t>Trukmė iki sekančios stotelės</t>
  </si>
  <si>
    <t xml:space="preserve">Reisas </t>
  </si>
  <si>
    <t>Reisas</t>
  </si>
  <si>
    <t>Reiso savaitės dienos</t>
  </si>
  <si>
    <t>Reiso vidutinis greitis (km/h)</t>
  </si>
  <si>
    <t>Reiso trukmė (min)</t>
  </si>
  <si>
    <t>Reiso ilgis (km)</t>
  </si>
  <si>
    <t xml:space="preserve">Attālums km līdz nākošai pieturai </t>
  </si>
  <si>
    <t>AUTOBUSU KUSTĪBAS SARAKSTS MARŠRUTĀ Nr.</t>
  </si>
  <si>
    <t>km pilsētas robežās</t>
  </si>
  <si>
    <t>km ārpus pilsētas robežām</t>
  </si>
  <si>
    <t xml:space="preserve">Maršruta kods: </t>
  </si>
  <si>
    <t>SIA "JELGAVAS
 AUTOBUSU PARKS"</t>
  </si>
  <si>
    <t>SIA "JELGAVAS 
AUTOBUSU PARKS"</t>
  </si>
  <si>
    <t>reg 80213342</t>
  </si>
  <si>
    <t>Maakonna bussiliin</t>
  </si>
  <si>
    <t>Sõiduplaan kehtib</t>
  </si>
  <si>
    <t>Liini teenindab</t>
  </si>
  <si>
    <t>Peatus</t>
  </si>
  <si>
    <t>Kaugus liini algusest</t>
  </si>
  <si>
    <t xml:space="preserve">Peatuste vaheline kaugus </t>
  </si>
  <si>
    <t>Peatuse kood</t>
  </si>
  <si>
    <t>Sõiduaeg järgmise peatuseni</t>
  </si>
  <si>
    <t>Reis</t>
  </si>
  <si>
    <t>Töötamise päevad</t>
  </si>
  <si>
    <t>Veootsa pikkus (km)</t>
  </si>
  <si>
    <t>Sõiduaeg (h.,min.)</t>
  </si>
  <si>
    <t>Reisi kiirus (km/h)</t>
  </si>
  <si>
    <t>Roosikrantsi 12</t>
  </si>
  <si>
    <t>10119 Tallinn</t>
  </si>
  <si>
    <t>1-5</t>
  </si>
  <si>
    <t>0:05-0:06</t>
  </si>
  <si>
    <t>0:00-0:01</t>
  </si>
  <si>
    <t>0:01-0:02</t>
  </si>
  <si>
    <t>0:02-0:03</t>
  </si>
  <si>
    <t>0:06-0:07</t>
  </si>
  <si>
    <t>0:01-0:03</t>
  </si>
  <si>
    <t>Nr.K1</t>
  </si>
  <si>
    <t>Gümnaasium - Kose - Kose-Uuemõisa - Sepa - Oru - Tuhala</t>
  </si>
  <si>
    <t>K1-01</t>
  </si>
  <si>
    <t>Kose gümnaasium</t>
  </si>
  <si>
    <t>22167-1</t>
  </si>
  <si>
    <t>Kose</t>
  </si>
  <si>
    <t>22107-1</t>
  </si>
  <si>
    <t>Tindimäe</t>
  </si>
  <si>
    <t>22150-1</t>
  </si>
  <si>
    <t>Kuivajõe 3</t>
  </si>
  <si>
    <t>22115-1</t>
  </si>
  <si>
    <t>Kuivajõe 5</t>
  </si>
  <si>
    <t>22164-1</t>
  </si>
  <si>
    <t>Krei</t>
  </si>
  <si>
    <t>22113-1</t>
  </si>
  <si>
    <t>Kose-Uuemõisa</t>
  </si>
  <si>
    <t>22111-1</t>
  </si>
  <si>
    <t>22114-1</t>
  </si>
  <si>
    <t>Kuivajõe 6</t>
  </si>
  <si>
    <t>22163-1</t>
  </si>
  <si>
    <t>Kuivajõe 4</t>
  </si>
  <si>
    <t>22190-1</t>
  </si>
  <si>
    <t>*Karla 1</t>
  </si>
  <si>
    <t>22369-1</t>
  </si>
  <si>
    <t>*Karla</t>
  </si>
  <si>
    <t>22173-1</t>
  </si>
  <si>
    <t>*Kuivajõe 2</t>
  </si>
  <si>
    <t>22189-1</t>
  </si>
  <si>
    <t>*Kuivajõe 7</t>
  </si>
  <si>
    <t>22191-1</t>
  </si>
  <si>
    <t>*Kurena 1</t>
  </si>
  <si>
    <t>22117-1</t>
  </si>
  <si>
    <t>Sepa</t>
  </si>
  <si>
    <t>22174-1</t>
  </si>
  <si>
    <t>Kolu 3</t>
  </si>
  <si>
    <t>22185-1</t>
  </si>
  <si>
    <t>Sepiku</t>
  </si>
  <si>
    <t>22146-1</t>
  </si>
  <si>
    <t>Oru</t>
  </si>
  <si>
    <t>22169-1</t>
  </si>
  <si>
    <t>Männimäe</t>
  </si>
  <si>
    <t>22367-1</t>
  </si>
  <si>
    <t>Kata</t>
  </si>
  <si>
    <t>22104-1</t>
  </si>
  <si>
    <t>Pärtlimäe</t>
  </si>
  <si>
    <t>22133-1</t>
  </si>
  <si>
    <t>Nõmme</t>
  </si>
  <si>
    <t>22123-1</t>
  </si>
  <si>
    <t>Metsaküla</t>
  </si>
  <si>
    <t>22121-1</t>
  </si>
  <si>
    <t>Tuhala</t>
  </si>
  <si>
    <t>22151-1</t>
  </si>
  <si>
    <t>Tuhala - Oru - Sepa  - Kose-Uuemõisa - Kose - Gümnaasium</t>
  </si>
  <si>
    <t>22152-1</t>
  </si>
  <si>
    <t>22122-1</t>
  </si>
  <si>
    <t>22124-1</t>
  </si>
  <si>
    <t>22134-1</t>
  </si>
  <si>
    <t>22103-1</t>
  </si>
  <si>
    <t>22366-1</t>
  </si>
  <si>
    <t>22168-1</t>
  </si>
  <si>
    <t>22145-1</t>
  </si>
  <si>
    <t>Kolu 2</t>
  </si>
  <si>
    <t>22184-1</t>
  </si>
  <si>
    <t>Kurena 5</t>
  </si>
  <si>
    <t>22188-1</t>
  </si>
  <si>
    <t>Kurena 4</t>
  </si>
  <si>
    <t>22187-1</t>
  </si>
  <si>
    <t>22175-1</t>
  </si>
  <si>
    <t>Kuivajõe 1</t>
  </si>
  <si>
    <t>22116-1</t>
  </si>
  <si>
    <t>22149-1</t>
  </si>
  <si>
    <t>22108-1</t>
  </si>
  <si>
    <t>Nr.K2</t>
  </si>
  <si>
    <t>Gümnaasium - Kose - Ravila - Vardja</t>
  </si>
  <si>
    <t>K2-01</t>
  </si>
  <si>
    <t>Sanatooriumi</t>
  </si>
  <si>
    <t>22141-1</t>
  </si>
  <si>
    <t>Toomingamäe</t>
  </si>
  <si>
    <t>22153-1</t>
  </si>
  <si>
    <t>Ravila</t>
  </si>
  <si>
    <t>22136-1</t>
  </si>
  <si>
    <t>Vardja</t>
  </si>
  <si>
    <t>22159-1</t>
  </si>
  <si>
    <t>*Tindimäe</t>
  </si>
  <si>
    <t>*Kuivajõe 3</t>
  </si>
  <si>
    <t>*Kuivajõe 5</t>
  </si>
  <si>
    <t>*Krei</t>
  </si>
  <si>
    <t>*Kose-Uuemõisa</t>
  </si>
  <si>
    <t>1, 3, 5</t>
  </si>
  <si>
    <t>Vardja - Ravila - Kose - Gümnaasium</t>
  </si>
  <si>
    <t>*Kuivajõe 6</t>
  </si>
  <si>
    <t>*Kuivajõe 4</t>
  </si>
  <si>
    <t>22160-1</t>
  </si>
  <si>
    <t>22135-1</t>
  </si>
  <si>
    <t>22154-1</t>
  </si>
  <si>
    <t>22142-1</t>
  </si>
  <si>
    <t>*Vardja</t>
  </si>
  <si>
    <t>*Palvere</t>
  </si>
  <si>
    <t>22178-1</t>
  </si>
  <si>
    <t>*Vilama</t>
  </si>
  <si>
    <t>22166-1</t>
  </si>
  <si>
    <t>2, 4</t>
  </si>
  <si>
    <t>22179-1</t>
  </si>
  <si>
    <t>*Palvere teerist</t>
  </si>
  <si>
    <t>22181-1</t>
  </si>
  <si>
    <t>Nr.K8</t>
  </si>
  <si>
    <t>Kose - Ardu</t>
  </si>
  <si>
    <t>K8-01</t>
  </si>
  <si>
    <t>Kose kalmistu</t>
  </si>
  <si>
    <t>22157-1</t>
  </si>
  <si>
    <t>Kose-Risti 3</t>
  </si>
  <si>
    <t>22161-1</t>
  </si>
  <si>
    <t>*Kose-Risti 5</t>
  </si>
  <si>
    <t>22370-1</t>
  </si>
  <si>
    <t>*Sange</t>
  </si>
  <si>
    <t>22325-1</t>
  </si>
  <si>
    <t>*Ojasoo</t>
  </si>
  <si>
    <t>22318-1</t>
  </si>
  <si>
    <t>*Riidamäe</t>
  </si>
  <si>
    <t>22323-1</t>
  </si>
  <si>
    <t>*Sääsküla</t>
  </si>
  <si>
    <t>22330-1</t>
  </si>
  <si>
    <t>*Kõue</t>
  </si>
  <si>
    <t>22313-1</t>
  </si>
  <si>
    <t>*Paunaste</t>
  </si>
  <si>
    <t>22320-1</t>
  </si>
  <si>
    <t>*Jaagu</t>
  </si>
  <si>
    <t>22306-1</t>
  </si>
  <si>
    <t>*Virla</t>
  </si>
  <si>
    <t>22334-1</t>
  </si>
  <si>
    <t>22305-1</t>
  </si>
  <si>
    <t>22319-1</t>
  </si>
  <si>
    <t>22314-1</t>
  </si>
  <si>
    <t>*Kõue tee</t>
  </si>
  <si>
    <t>22315-1</t>
  </si>
  <si>
    <t>*Rava</t>
  </si>
  <si>
    <t>22346-1</t>
  </si>
  <si>
    <t>Ardu</t>
  </si>
  <si>
    <t>22301-1</t>
  </si>
  <si>
    <t>*Kose gümnaasium</t>
  </si>
  <si>
    <t>5</t>
  </si>
  <si>
    <t>Ardu - Kose</t>
  </si>
  <si>
    <t>22302-1</t>
  </si>
  <si>
    <t>22347-1</t>
  </si>
  <si>
    <t>22316-1</t>
  </si>
  <si>
    <t>22350-1</t>
  </si>
  <si>
    <t>22309-1</t>
  </si>
  <si>
    <t>22329-1</t>
  </si>
  <si>
    <t>22324-1</t>
  </si>
  <si>
    <t>22317-1</t>
  </si>
  <si>
    <t>22326-1</t>
  </si>
  <si>
    <t>*Kose-Risti 6</t>
  </si>
  <si>
    <t>22371-1</t>
  </si>
  <si>
    <t>Kose-Risti 4</t>
  </si>
  <si>
    <t>22162-1</t>
  </si>
  <si>
    <t>22158-1</t>
  </si>
  <si>
    <t>ATKO Liinid OÜ</t>
  </si>
  <si>
    <t>Riigihange nr 173200 "Kose piirkonna bussiliinide teenindamine"</t>
  </si>
  <si>
    <t>Kose piirkonna bussiliinide avaliku teenindamise leping alates 01.09.2016 kuni 31.08.2021</t>
  </si>
  <si>
    <t>reg 10878583</t>
  </si>
  <si>
    <t>Ahtri 6A</t>
  </si>
  <si>
    <t xml:space="preserve"> </t>
  </si>
  <si>
    <t>10151 Tallinn</t>
  </si>
  <si>
    <t>Märkused</t>
  </si>
  <si>
    <t xml:space="preserve">Sõitjate sisenemine ja väljumine toimub kõikides liiklusmärgiga 541a tähistatud bussipeatustes </t>
  </si>
  <si>
    <t>Sõidukite kasutamine</t>
  </si>
  <si>
    <t>VB minimaalne istekohtade arv 30</t>
  </si>
  <si>
    <t>NB minimaalne sõitjakohtade arv 60</t>
  </si>
  <si>
    <t>Vedaja</t>
  </si>
  <si>
    <t xml:space="preserve"> Kui reede langeb kokku riigipühaga, siis toimub teenuse osutamine ka riigipühal.</t>
  </si>
  <si>
    <t>MTÜ Põhja-Eesti Ühistranspordikeskus</t>
  </si>
  <si>
    <t>Liini teenindamine  ainult reedel</t>
  </si>
  <si>
    <t>0:00</t>
  </si>
  <si>
    <t>0:04-0:07</t>
  </si>
  <si>
    <t>0:30</t>
  </si>
  <si>
    <t/>
  </si>
  <si>
    <t>Liini teenindamine perioodil 21.10-27.10 tööpäevadel</t>
  </si>
  <si>
    <t>Nr.K10</t>
  </si>
  <si>
    <t>K10-01</t>
  </si>
  <si>
    <t>Ardu kool</t>
  </si>
  <si>
    <t>22349-1</t>
  </si>
  <si>
    <t>Kurgemäe</t>
  </si>
  <si>
    <t>22307-1</t>
  </si>
  <si>
    <t>Paunküla veehoidla</t>
  </si>
  <si>
    <t>22332-1</t>
  </si>
  <si>
    <t>Paunküla kauplus</t>
  </si>
  <si>
    <t>22345-1</t>
  </si>
  <si>
    <t>Paunküla</t>
  </si>
  <si>
    <t>22321-1</t>
  </si>
  <si>
    <t>Rõõsa</t>
  </si>
  <si>
    <t>22340-1</t>
  </si>
  <si>
    <t>Sõmeru</t>
  </si>
  <si>
    <t>22148-1</t>
  </si>
  <si>
    <t>Raveliku</t>
  </si>
  <si>
    <t>22137-1</t>
  </si>
  <si>
    <t>Ravila tee</t>
  </si>
  <si>
    <t>22139-1</t>
  </si>
  <si>
    <t>Kose 2</t>
  </si>
  <si>
    <t>2</t>
  </si>
  <si>
    <t>22140-1</t>
  </si>
  <si>
    <t>22138-1</t>
  </si>
  <si>
    <t>22147-1</t>
  </si>
  <si>
    <t>22339-1</t>
  </si>
  <si>
    <t>22322-1</t>
  </si>
  <si>
    <t>22331-1</t>
  </si>
  <si>
    <t>22308-1</t>
  </si>
  <si>
    <t>1:25</t>
  </si>
  <si>
    <t>Liini teenindamine  ainult teisipäeval</t>
  </si>
  <si>
    <t>Kui teisipäev langeb kokku riigipühaga, siis toimub teenuse osutamine ka riigipühal.</t>
  </si>
  <si>
    <t>Nr.K7</t>
  </si>
  <si>
    <t>Ardu - Kõue - Kose - Harmi - Habaja - Kõue - Ardu</t>
  </si>
  <si>
    <t>K7-04</t>
  </si>
  <si>
    <t>K7-02</t>
  </si>
  <si>
    <t xml:space="preserve">Kose </t>
  </si>
  <si>
    <t>*Ardu</t>
  </si>
  <si>
    <t>0:06-0:10</t>
  </si>
  <si>
    <t>Kose algkool</t>
  </si>
  <si>
    <t>22183-1</t>
  </si>
  <si>
    <t>*Kiruvere</t>
  </si>
  <si>
    <t>22363-1</t>
  </si>
  <si>
    <t>*Sae</t>
  </si>
  <si>
    <t>22354-1</t>
  </si>
  <si>
    <t>*Rõõsa</t>
  </si>
  <si>
    <t>*Ravila tee</t>
  </si>
  <si>
    <t>*Raveliku</t>
  </si>
  <si>
    <t>*Kurgemäe</t>
  </si>
  <si>
    <t>*Sõmeru</t>
  </si>
  <si>
    <t>Rava</t>
  </si>
  <si>
    <t>Kõue tee</t>
  </si>
  <si>
    <t>*Paunküla</t>
  </si>
  <si>
    <t>*Kõue mõis</t>
  </si>
  <si>
    <t>22312-1</t>
  </si>
  <si>
    <t>*Paunküla veehoidla</t>
  </si>
  <si>
    <t>Sange</t>
  </si>
  <si>
    <t>Ojasoo</t>
  </si>
  <si>
    <t>Äksi</t>
  </si>
  <si>
    <t>0:03-0:04</t>
  </si>
  <si>
    <t>Habaja</t>
  </si>
  <si>
    <t>22336-1</t>
  </si>
  <si>
    <t>22304-1</t>
  </si>
  <si>
    <t>22303-1</t>
  </si>
  <si>
    <t>Kõue</t>
  </si>
  <si>
    <t>0:03-0:17</t>
  </si>
  <si>
    <t>Harmi kool</t>
  </si>
  <si>
    <t>22335-1</t>
  </si>
  <si>
    <t>Sääsküla</t>
  </si>
  <si>
    <t>Riidamäe</t>
  </si>
  <si>
    <t>22355-1</t>
  </si>
  <si>
    <t>0:03-0:05</t>
  </si>
  <si>
    <t>Paunaste</t>
  </si>
  <si>
    <t>Habaja välja</t>
  </si>
  <si>
    <t>Jaagu</t>
  </si>
  <si>
    <t>Virla</t>
  </si>
  <si>
    <t>Marguse</t>
  </si>
  <si>
    <t>22381-1</t>
  </si>
  <si>
    <t>Kõue mõis</t>
  </si>
  <si>
    <t>0:01-0:20</t>
  </si>
  <si>
    <t>22311-1</t>
  </si>
  <si>
    <t>Kose sisse</t>
  </si>
  <si>
    <t>Kose välja</t>
  </si>
  <si>
    <t>0:03-0:07</t>
  </si>
  <si>
    <t>Liini teenindamine ainult koolipäevadel</t>
  </si>
  <si>
    <t>*Harmi kool</t>
  </si>
  <si>
    <t>22348-1</t>
  </si>
  <si>
    <t>*Äksi</t>
  </si>
  <si>
    <t>*Habaja</t>
  </si>
  <si>
    <t>*Alansi</t>
  </si>
  <si>
    <t>22341-1</t>
  </si>
  <si>
    <t>*Kirivalla</t>
  </si>
  <si>
    <t>22343-1</t>
  </si>
  <si>
    <t>*Kuusiku I</t>
  </si>
  <si>
    <t>22352-1</t>
  </si>
  <si>
    <t>22351-1</t>
  </si>
  <si>
    <t>22344-1</t>
  </si>
  <si>
    <t>22342-1</t>
  </si>
  <si>
    <t>Sae</t>
  </si>
  <si>
    <t>22353-1</t>
  </si>
  <si>
    <t>Silmsi</t>
  </si>
  <si>
    <t>22364-1</t>
  </si>
  <si>
    <t>Kiruvere</t>
  </si>
  <si>
    <t>22362-1</t>
  </si>
  <si>
    <t>alates 16.03.2020 vaheaeg</t>
  </si>
  <si>
    <t>alates 16.03 vaheaeg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</si>
</sst>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0"/>
    <numFmt numFmtId="166" formatCode="h:mm;@"/>
    <numFmt numFmtId="167" formatCode="0.000"/>
    <numFmt numFmtId="168" formatCode="0.000;;"/>
    <numFmt numFmtId="169" formatCode="hh:mm;;"/>
    <numFmt numFmtId="170" formatCode="yyyy/mm/dd;@"/>
    <numFmt numFmtId="171" formatCode="000"/>
  </numFmts>
  <fonts count="24" x14ac:knownFonts="1">
    <font>
      <sz val="10"/>
      <name val="Arial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</font>
    <font>
      <sz val="9"/>
      <name val="Arial"/>
      <family val="2"/>
      <charset val="186"/>
    </font>
    <font>
      <b/>
      <u/>
      <sz val="16"/>
      <color indexed="10"/>
      <name val="Arial"/>
      <family val="2"/>
      <charset val="186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b/>
      <sz val="11"/>
      <name val="Arial Narrow"/>
      <family val="2"/>
      <charset val="186"/>
    </font>
    <font>
      <sz val="14"/>
      <name val="Arial Narrow"/>
      <family val="2"/>
      <charset val="186"/>
    </font>
    <font>
      <b/>
      <sz val="14"/>
      <name val="Arial Narrow"/>
      <family val="2"/>
      <charset val="186"/>
    </font>
    <font>
      <sz val="9"/>
      <name val="Arial Narrow"/>
      <family val="2"/>
      <charset val="186"/>
    </font>
    <font>
      <b/>
      <sz val="12"/>
      <name val="Arial Narrow"/>
      <family val="2"/>
      <charset val="186"/>
    </font>
    <font>
      <sz val="11"/>
      <name val="Arial Narrow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b/>
      <u/>
      <sz val="12"/>
      <name val="Arial"/>
      <family val="2"/>
      <charset val="186"/>
    </font>
    <font>
      <sz val="1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39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49" fontId="0" fillId="0" borderId="16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4" fillId="0" borderId="0" xfId="0" applyFont="1" applyBorder="1" applyAlignment="1"/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0" xfId="0" applyNumberFormat="1" applyFont="1" applyBorder="1" applyAlignment="1">
      <alignment horizontal="left" shrinkToFit="1"/>
    </xf>
    <xf numFmtId="167" fontId="0" fillId="0" borderId="4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right"/>
    </xf>
    <xf numFmtId="0" fontId="10" fillId="0" borderId="10" xfId="0" applyFont="1" applyBorder="1"/>
    <xf numFmtId="0" fontId="10" fillId="0" borderId="0" xfId="0" applyFont="1" applyBorder="1"/>
    <xf numFmtId="0" fontId="10" fillId="0" borderId="30" xfId="0" applyFont="1" applyBorder="1"/>
    <xf numFmtId="0" fontId="10" fillId="0" borderId="12" xfId="0" applyFont="1" applyBorder="1"/>
    <xf numFmtId="0" fontId="10" fillId="0" borderId="13" xfId="0" applyFont="1" applyBorder="1" applyAlignment="1">
      <alignment horizontal="right"/>
    </xf>
    <xf numFmtId="0" fontId="10" fillId="0" borderId="31" xfId="0" applyFont="1" applyBorder="1"/>
    <xf numFmtId="0" fontId="10" fillId="0" borderId="14" xfId="0" applyFont="1" applyBorder="1"/>
    <xf numFmtId="0" fontId="10" fillId="0" borderId="20" xfId="0" applyFont="1" applyBorder="1" applyAlignment="1">
      <alignment horizontal="right"/>
    </xf>
    <xf numFmtId="0" fontId="10" fillId="0" borderId="3" xfId="0" applyFont="1" applyBorder="1"/>
    <xf numFmtId="0" fontId="10" fillId="0" borderId="0" xfId="0" applyFont="1"/>
    <xf numFmtId="0" fontId="9" fillId="0" borderId="2" xfId="0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right"/>
    </xf>
    <xf numFmtId="169" fontId="10" fillId="0" borderId="3" xfId="0" applyNumberFormat="1" applyFont="1" applyBorder="1" applyAlignment="1">
      <alignment horizontal="center"/>
    </xf>
    <xf numFmtId="169" fontId="10" fillId="0" borderId="16" xfId="0" applyNumberFormat="1" applyFont="1" applyBorder="1" applyAlignment="1">
      <alignment horizontal="center"/>
    </xf>
    <xf numFmtId="169" fontId="10" fillId="0" borderId="4" xfId="0" applyNumberFormat="1" applyFont="1" applyBorder="1" applyAlignment="1">
      <alignment horizontal="center"/>
    </xf>
    <xf numFmtId="169" fontId="10" fillId="0" borderId="17" xfId="0" applyNumberFormat="1" applyFont="1" applyBorder="1" applyAlignment="1">
      <alignment horizontal="center"/>
    </xf>
    <xf numFmtId="167" fontId="14" fillId="0" borderId="17" xfId="0" applyNumberFormat="1" applyFont="1" applyBorder="1" applyAlignment="1">
      <alignment horizontal="center" shrinkToFit="1"/>
    </xf>
    <xf numFmtId="167" fontId="14" fillId="0" borderId="4" xfId="0" applyNumberFormat="1" applyFont="1" applyBorder="1" applyAlignment="1">
      <alignment horizontal="center" shrinkToFit="1"/>
    </xf>
    <xf numFmtId="167" fontId="14" fillId="0" borderId="15" xfId="0" applyNumberFormat="1" applyFont="1" applyBorder="1" applyAlignment="1">
      <alignment horizontal="center"/>
    </xf>
    <xf numFmtId="167" fontId="14" fillId="0" borderId="19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shrinkToFit="1"/>
    </xf>
    <xf numFmtId="0" fontId="13" fillId="0" borderId="0" xfId="0" applyNumberFormat="1" applyFont="1" applyBorder="1" applyAlignment="1">
      <alignment horizontal="left" shrinkToFit="1"/>
    </xf>
    <xf numFmtId="0" fontId="13" fillId="0" borderId="0" xfId="0" applyFont="1" applyBorder="1" applyAlignment="1"/>
    <xf numFmtId="0" fontId="15" fillId="0" borderId="0" xfId="0" applyFont="1" applyBorder="1" applyAlignment="1"/>
    <xf numFmtId="0" fontId="11" fillId="0" borderId="0" xfId="0" applyFont="1"/>
    <xf numFmtId="49" fontId="11" fillId="0" borderId="0" xfId="0" applyNumberFormat="1" applyFont="1" applyAlignment="1"/>
    <xf numFmtId="171" fontId="9" fillId="0" borderId="3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horizontal="center" vertical="center"/>
    </xf>
    <xf numFmtId="171" fontId="9" fillId="0" borderId="3" xfId="0" applyNumberFormat="1" applyFont="1" applyBorder="1" applyAlignment="1">
      <alignment horizontal="center" vertical="center" wrapText="1"/>
    </xf>
    <xf numFmtId="171" fontId="9" fillId="0" borderId="16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Fill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right"/>
    </xf>
    <xf numFmtId="0" fontId="20" fillId="0" borderId="0" xfId="0" applyNumberFormat="1" applyFont="1" applyBorder="1" applyAlignment="1">
      <alignment horizontal="left" shrinkToFit="1"/>
    </xf>
    <xf numFmtId="0" fontId="18" fillId="0" borderId="0" xfId="0" applyFont="1" applyBorder="1" applyAlignment="1">
      <alignment vertical="center"/>
    </xf>
    <xf numFmtId="49" fontId="19" fillId="0" borderId="0" xfId="0" applyNumberFormat="1" applyFont="1" applyBorder="1"/>
    <xf numFmtId="0" fontId="19" fillId="0" borderId="0" xfId="0" applyFont="1" applyBorder="1" applyAlignment="1"/>
    <xf numFmtId="0" fontId="20" fillId="0" borderId="0" xfId="0" applyFont="1" applyBorder="1" applyAlignment="1">
      <alignment horizontal="right" shrinkToFit="1"/>
    </xf>
    <xf numFmtId="0" fontId="18" fillId="0" borderId="0" xfId="0" applyFont="1" applyFill="1" applyBorder="1"/>
    <xf numFmtId="0" fontId="19" fillId="0" borderId="0" xfId="0" applyFont="1"/>
    <xf numFmtId="0" fontId="19" fillId="0" borderId="3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 applyAlignment="1">
      <alignment horizontal="right"/>
    </xf>
    <xf numFmtId="0" fontId="18" fillId="0" borderId="10" xfId="0" applyFont="1" applyBorder="1"/>
    <xf numFmtId="0" fontId="18" fillId="0" borderId="11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0" xfId="0" applyFont="1" applyAlignment="1">
      <alignment horizontal="right"/>
    </xf>
    <xf numFmtId="49" fontId="19" fillId="0" borderId="0" xfId="0" applyNumberFormat="1" applyFont="1"/>
    <xf numFmtId="0" fontId="19" fillId="0" borderId="22" xfId="0" applyFont="1" applyBorder="1"/>
    <xf numFmtId="20" fontId="18" fillId="0" borderId="0" xfId="0" applyNumberFormat="1" applyFont="1" applyFill="1"/>
    <xf numFmtId="0" fontId="18" fillId="0" borderId="0" xfId="0" applyFont="1" applyAlignment="1">
      <alignment vertical="top"/>
    </xf>
    <xf numFmtId="0" fontId="18" fillId="0" borderId="0" xfId="0" applyFont="1" applyFill="1" applyAlignment="1">
      <alignment vertical="top"/>
    </xf>
    <xf numFmtId="0" fontId="17" fillId="0" borderId="0" xfId="0" applyFont="1"/>
    <xf numFmtId="0" fontId="18" fillId="2" borderId="0" xfId="0" applyFont="1" applyFill="1"/>
    <xf numFmtId="0" fontId="19" fillId="0" borderId="0" xfId="0" applyFont="1" applyBorder="1" applyAlignment="1">
      <alignment horizontal="right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165" fontId="19" fillId="0" borderId="16" xfId="0" applyNumberFormat="1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center" vertical="center" shrinkToFit="1"/>
    </xf>
    <xf numFmtId="49" fontId="19" fillId="0" borderId="28" xfId="0" applyNumberFormat="1" applyFont="1" applyBorder="1" applyAlignment="1">
      <alignment horizontal="center" vertical="center" shrinkToFit="1"/>
    </xf>
    <xf numFmtId="0" fontId="18" fillId="0" borderId="3" xfId="0" applyFont="1" applyBorder="1"/>
    <xf numFmtId="168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169" fontId="18" fillId="0" borderId="3" xfId="0" applyNumberFormat="1" applyFont="1" applyBorder="1" applyAlignment="1">
      <alignment horizontal="center"/>
    </xf>
    <xf numFmtId="169" fontId="18" fillId="0" borderId="16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right"/>
    </xf>
    <xf numFmtId="0" fontId="18" fillId="0" borderId="4" xfId="0" applyFont="1" applyBorder="1" applyAlignment="1">
      <alignment horizontal="center"/>
    </xf>
    <xf numFmtId="169" fontId="18" fillId="0" borderId="4" xfId="0" applyNumberFormat="1" applyFont="1" applyBorder="1" applyAlignment="1">
      <alignment horizontal="center"/>
    </xf>
    <xf numFmtId="169" fontId="18" fillId="0" borderId="17" xfId="0" applyNumberFormat="1" applyFont="1" applyBorder="1" applyAlignment="1">
      <alignment horizontal="center"/>
    </xf>
    <xf numFmtId="20" fontId="18" fillId="0" borderId="4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49" fontId="18" fillId="0" borderId="18" xfId="0" applyNumberFormat="1" applyFont="1" applyBorder="1" applyAlignment="1">
      <alignment horizontal="center"/>
    </xf>
    <xf numFmtId="0" fontId="18" fillId="0" borderId="12" xfId="0" applyFont="1" applyBorder="1"/>
    <xf numFmtId="0" fontId="18" fillId="0" borderId="13" xfId="0" applyFont="1" applyBorder="1" applyAlignment="1">
      <alignment horizontal="right"/>
    </xf>
    <xf numFmtId="164" fontId="18" fillId="0" borderId="4" xfId="0" applyNumberFormat="1" applyFont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6" fontId="18" fillId="0" borderId="4" xfId="0" applyNumberFormat="1" applyFont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6" xfId="0" applyFont="1" applyBorder="1"/>
    <xf numFmtId="0" fontId="19" fillId="0" borderId="0" xfId="0" applyFont="1" applyBorder="1" applyAlignment="1">
      <alignment vertical="center"/>
    </xf>
    <xf numFmtId="20" fontId="18" fillId="0" borderId="3" xfId="0" applyNumberFormat="1" applyFont="1" applyBorder="1" applyAlignment="1">
      <alignment horizontal="center"/>
    </xf>
    <xf numFmtId="0" fontId="18" fillId="0" borderId="29" xfId="0" applyFont="1" applyBorder="1"/>
    <xf numFmtId="0" fontId="18" fillId="0" borderId="30" xfId="0" applyFont="1" applyBorder="1"/>
    <xf numFmtId="20" fontId="18" fillId="0" borderId="0" xfId="0" applyNumberFormat="1" applyFont="1"/>
    <xf numFmtId="169" fontId="18" fillId="0" borderId="0" xfId="0" applyNumberFormat="1" applyFont="1"/>
    <xf numFmtId="0" fontId="19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15" xfId="0" applyNumberForma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168" fontId="0" fillId="0" borderId="4" xfId="0" applyNumberFormat="1" applyBorder="1" applyAlignment="1">
      <alignment horizontal="right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169" fontId="0" fillId="0" borderId="3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0" xfId="0" applyBorder="1"/>
    <xf numFmtId="0" fontId="0" fillId="0" borderId="11" xfId="0" applyBorder="1"/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11" xfId="0" applyBorder="1"/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168" fontId="0" fillId="0" borderId="3" xfId="0" applyNumberForma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168" fontId="0" fillId="0" borderId="4" xfId="0" applyNumberFormat="1" applyBorder="1" applyAlignment="1">
      <alignment horizontal="right"/>
    </xf>
    <xf numFmtId="0" fontId="0" fillId="0" borderId="30" xfId="0" applyBorder="1"/>
    <xf numFmtId="169" fontId="0" fillId="0" borderId="4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0" fillId="0" borderId="40" xfId="0" applyBorder="1"/>
    <xf numFmtId="0" fontId="0" fillId="0" borderId="39" xfId="0" applyBorder="1" applyAlignment="1">
      <alignment horizontal="right"/>
    </xf>
    <xf numFmtId="49" fontId="0" fillId="0" borderId="16" xfId="0" applyNumberFormat="1" applyBorder="1" applyAlignment="1">
      <alignment horizontal="center"/>
    </xf>
    <xf numFmtId="0" fontId="19" fillId="0" borderId="33" xfId="0" applyFont="1" applyBorder="1" applyAlignment="1">
      <alignment horizontal="center" vertical="center"/>
    </xf>
    <xf numFmtId="0" fontId="0" fillId="0" borderId="1" xfId="0" applyBorder="1"/>
    <xf numFmtId="168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18" xfId="0" applyNumberFormat="1" applyBorder="1" applyAlignment="1">
      <alignment horizontal="center"/>
    </xf>
    <xf numFmtId="169" fontId="0" fillId="0" borderId="41" xfId="0" applyNumberFormat="1" applyBorder="1" applyAlignment="1">
      <alignment horizontal="center"/>
    </xf>
    <xf numFmtId="169" fontId="0" fillId="0" borderId="42" xfId="0" applyNumberFormat="1" applyBorder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0" fillId="0" borderId="27" xfId="0" applyBorder="1"/>
    <xf numFmtId="168" fontId="0" fillId="0" borderId="15" xfId="0" applyNumberFormat="1" applyBorder="1" applyAlignment="1">
      <alignment horizontal="right"/>
    </xf>
    <xf numFmtId="168" fontId="0" fillId="0" borderId="27" xfId="0" applyNumberFormat="1" applyBorder="1" applyAlignment="1">
      <alignment horizontal="right"/>
    </xf>
    <xf numFmtId="169" fontId="0" fillId="0" borderId="15" xfId="0" applyNumberFormat="1" applyBorder="1" applyAlignment="1">
      <alignment horizontal="center"/>
    </xf>
    <xf numFmtId="169" fontId="0" fillId="0" borderId="19" xfId="0" applyNumberForma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165" fontId="19" fillId="0" borderId="44" xfId="0" applyNumberFormat="1" applyFont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 shrinkToFit="1"/>
    </xf>
    <xf numFmtId="169" fontId="0" fillId="0" borderId="16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164" fontId="18" fillId="0" borderId="10" xfId="0" applyNumberFormat="1" applyFont="1" applyBorder="1"/>
    <xf numFmtId="0" fontId="20" fillId="0" borderId="0" xfId="0" applyFont="1" applyBorder="1" applyAlignment="1">
      <alignment shrinkToFit="1"/>
    </xf>
    <xf numFmtId="0" fontId="5" fillId="0" borderId="43" xfId="0" applyFont="1" applyBorder="1" applyAlignment="1">
      <alignment horizontal="center" vertical="center" wrapText="1"/>
    </xf>
    <xf numFmtId="0" fontId="23" fillId="0" borderId="0" xfId="0" applyFont="1"/>
    <xf numFmtId="165" fontId="5" fillId="0" borderId="44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21" fillId="0" borderId="3" xfId="1" applyBorder="1"/>
    <xf numFmtId="168" fontId="21" fillId="0" borderId="3" xfId="1" applyNumberFormat="1" applyBorder="1" applyAlignment="1">
      <alignment horizontal="right"/>
    </xf>
    <xf numFmtId="0" fontId="21" fillId="0" borderId="3" xfId="1" applyBorder="1" applyAlignment="1">
      <alignment horizontal="center"/>
    </xf>
    <xf numFmtId="20" fontId="21" fillId="0" borderId="3" xfId="1" applyNumberFormat="1" applyBorder="1" applyAlignment="1">
      <alignment horizontal="center"/>
    </xf>
    <xf numFmtId="169" fontId="21" fillId="0" borderId="44" xfId="1" applyNumberFormat="1" applyBorder="1" applyAlignment="1">
      <alignment horizontal="center"/>
    </xf>
    <xf numFmtId="0" fontId="5" fillId="0" borderId="32" xfId="1" applyFont="1" applyBorder="1" applyAlignment="1">
      <alignment horizontal="center" vertical="center"/>
    </xf>
    <xf numFmtId="168" fontId="21" fillId="0" borderId="4" xfId="1" applyNumberFormat="1" applyBorder="1" applyAlignment="1">
      <alignment horizontal="right"/>
    </xf>
    <xf numFmtId="0" fontId="21" fillId="0" borderId="4" xfId="1" applyBorder="1" applyAlignment="1">
      <alignment horizontal="center"/>
    </xf>
    <xf numFmtId="20" fontId="21" fillId="0" borderId="4" xfId="1" applyNumberFormat="1" applyBorder="1" applyAlignment="1">
      <alignment horizontal="center"/>
    </xf>
    <xf numFmtId="169" fontId="21" fillId="0" borderId="42" xfId="1" applyNumberFormat="1" applyBorder="1" applyAlignment="1">
      <alignment horizontal="center"/>
    </xf>
    <xf numFmtId="0" fontId="21" fillId="0" borderId="5" xfId="1" applyBorder="1"/>
    <xf numFmtId="0" fontId="21" fillId="0" borderId="6" xfId="1" applyBorder="1"/>
    <xf numFmtId="0" fontId="21" fillId="0" borderId="7" xfId="1" applyBorder="1"/>
    <xf numFmtId="0" fontId="21" fillId="0" borderId="8" xfId="1" applyBorder="1"/>
    <xf numFmtId="0" fontId="21" fillId="0" borderId="9" xfId="1" applyBorder="1" applyAlignment="1">
      <alignment horizontal="right"/>
    </xf>
    <xf numFmtId="49" fontId="21" fillId="0" borderId="41" xfId="1" applyNumberFormat="1" applyBorder="1" applyAlignment="1">
      <alignment horizontal="center"/>
    </xf>
    <xf numFmtId="0" fontId="21" fillId="0" borderId="10" xfId="1" applyBorder="1"/>
    <xf numFmtId="0" fontId="21" fillId="0" borderId="0" xfId="1" applyBorder="1"/>
    <xf numFmtId="0" fontId="21" fillId="0" borderId="11" xfId="1" applyBorder="1"/>
    <xf numFmtId="0" fontId="21" fillId="0" borderId="12" xfId="1" applyBorder="1"/>
    <xf numFmtId="0" fontId="21" fillId="0" borderId="13" xfId="1" applyBorder="1" applyAlignment="1">
      <alignment horizontal="right"/>
    </xf>
    <xf numFmtId="164" fontId="21" fillId="0" borderId="42" xfId="1" applyNumberFormat="1" applyBorder="1" applyAlignment="1">
      <alignment horizontal="center"/>
    </xf>
    <xf numFmtId="166" fontId="21" fillId="0" borderId="42" xfId="1" applyNumberFormat="1" applyBorder="1" applyAlignment="1">
      <alignment horizontal="center"/>
    </xf>
    <xf numFmtId="0" fontId="21" fillId="0" borderId="21" xfId="1" applyBorder="1"/>
    <xf numFmtId="0" fontId="21" fillId="0" borderId="22" xfId="1" applyBorder="1"/>
    <xf numFmtId="0" fontId="21" fillId="0" borderId="23" xfId="1" applyBorder="1"/>
    <xf numFmtId="164" fontId="21" fillId="0" borderId="24" xfId="1" applyNumberFormat="1" applyBorder="1" applyAlignment="1">
      <alignment horizontal="center"/>
    </xf>
    <xf numFmtId="0" fontId="4" fillId="0" borderId="0" xfId="1" applyFont="1" applyBorder="1" applyAlignment="1"/>
    <xf numFmtId="0" fontId="21" fillId="0" borderId="0" xfId="1"/>
    <xf numFmtId="0" fontId="5" fillId="0" borderId="43" xfId="1" applyFont="1" applyBorder="1" applyAlignment="1">
      <alignment horizontal="center" vertical="center" wrapText="1"/>
    </xf>
    <xf numFmtId="165" fontId="5" fillId="0" borderId="44" xfId="1" applyNumberFormat="1" applyFont="1" applyBorder="1" applyAlignment="1">
      <alignment horizontal="center" vertical="center" wrapText="1"/>
    </xf>
    <xf numFmtId="49" fontId="5" fillId="0" borderId="45" xfId="1" applyNumberFormat="1" applyFont="1" applyBorder="1" applyAlignment="1">
      <alignment horizontal="center" vertical="center" shrinkToFit="1"/>
    </xf>
    <xf numFmtId="0" fontId="21" fillId="0" borderId="29" xfId="1" applyBorder="1"/>
    <xf numFmtId="0" fontId="21" fillId="0" borderId="30" xfId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/>
    <xf numFmtId="0" fontId="19" fillId="0" borderId="0" xfId="0" applyFont="1" applyFill="1"/>
    <xf numFmtId="0" fontId="19" fillId="0" borderId="4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5" fontId="19" fillId="0" borderId="44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49" fontId="19" fillId="0" borderId="45" xfId="0" applyNumberFormat="1" applyFont="1" applyFill="1" applyBorder="1" applyAlignment="1">
      <alignment horizontal="center" vertical="center" shrinkToFit="1"/>
    </xf>
    <xf numFmtId="49" fontId="19" fillId="0" borderId="0" xfId="0" applyNumberFormat="1" applyFont="1" applyBorder="1" applyAlignment="1">
      <alignment horizontal="center" vertical="center" shrinkToFit="1"/>
    </xf>
    <xf numFmtId="169" fontId="18" fillId="0" borderId="42" xfId="0" applyNumberFormat="1" applyFont="1" applyFill="1" applyBorder="1" applyAlignment="1">
      <alignment horizontal="center"/>
    </xf>
    <xf numFmtId="169" fontId="18" fillId="0" borderId="0" xfId="0" applyNumberFormat="1" applyFont="1" applyBorder="1" applyAlignment="1">
      <alignment horizontal="center"/>
    </xf>
    <xf numFmtId="169" fontId="18" fillId="0" borderId="44" xfId="0" applyNumberFormat="1" applyFont="1" applyFill="1" applyBorder="1" applyAlignment="1">
      <alignment horizontal="center"/>
    </xf>
    <xf numFmtId="168" fontId="18" fillId="0" borderId="15" xfId="0" applyNumberFormat="1" applyFont="1" applyBorder="1" applyAlignment="1">
      <alignment horizontal="right"/>
    </xf>
    <xf numFmtId="168" fontId="18" fillId="0" borderId="27" xfId="0" applyNumberFormat="1" applyFont="1" applyBorder="1" applyAlignment="1">
      <alignment horizontal="right"/>
    </xf>
    <xf numFmtId="0" fontId="18" fillId="0" borderId="15" xfId="0" applyFont="1" applyBorder="1" applyAlignment="1">
      <alignment horizontal="center"/>
    </xf>
    <xf numFmtId="169" fontId="18" fillId="0" borderId="24" xfId="0" applyNumberFormat="1" applyFont="1" applyFill="1" applyBorder="1" applyAlignment="1">
      <alignment horizontal="center"/>
    </xf>
    <xf numFmtId="49" fontId="18" fillId="0" borderId="41" xfId="0" applyNumberFormat="1" applyFont="1" applyFill="1" applyBorder="1" applyAlignment="1">
      <alignment horizontal="center"/>
    </xf>
    <xf numFmtId="164" fontId="18" fillId="0" borderId="42" xfId="0" applyNumberFormat="1" applyFont="1" applyFill="1" applyBorder="1" applyAlignment="1">
      <alignment horizontal="center"/>
    </xf>
    <xf numFmtId="166" fontId="18" fillId="0" borderId="42" xfId="0" applyNumberFormat="1" applyFont="1" applyFill="1" applyBorder="1" applyAlignment="1">
      <alignment horizontal="center"/>
    </xf>
    <xf numFmtId="0" fontId="18" fillId="0" borderId="31" xfId="0" applyFont="1" applyBorder="1"/>
    <xf numFmtId="0" fontId="18" fillId="0" borderId="20" xfId="0" applyFont="1" applyBorder="1" applyAlignment="1">
      <alignment horizontal="right"/>
    </xf>
    <xf numFmtId="164" fontId="18" fillId="0" borderId="24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8" fillId="0" borderId="14" xfId="0" applyFont="1" applyBorder="1"/>
    <xf numFmtId="169" fontId="0" fillId="0" borderId="42" xfId="0" applyNumberForma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7" fillId="0" borderId="31" xfId="0" applyFont="1" applyBorder="1" applyAlignment="1">
      <alignment horizontal="right" shrinkToFit="1"/>
    </xf>
    <xf numFmtId="0" fontId="0" fillId="0" borderId="20" xfId="0" applyBorder="1"/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right"/>
    </xf>
    <xf numFmtId="0" fontId="0" fillId="0" borderId="20" xfId="0" applyBorder="1" applyAlignment="1">
      <alignment horizontal="right"/>
    </xf>
    <xf numFmtId="0" fontId="19" fillId="0" borderId="3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31" xfId="0" applyFont="1" applyBorder="1" applyAlignment="1">
      <alignment horizontal="right" shrinkToFit="1"/>
    </xf>
    <xf numFmtId="0" fontId="18" fillId="0" borderId="20" xfId="0" applyFont="1" applyBorder="1"/>
    <xf numFmtId="14" fontId="20" fillId="3" borderId="0" xfId="0" applyNumberFormat="1" applyFont="1" applyFill="1" applyBorder="1" applyAlignment="1">
      <alignment horizontal="center" shrinkToFit="1"/>
    </xf>
    <xf numFmtId="0" fontId="22" fillId="0" borderId="0" xfId="1" applyFont="1" applyBorder="1" applyAlignment="1">
      <alignment horizont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31" xfId="1" applyFont="1" applyBorder="1" applyAlignment="1">
      <alignment horizontal="right" shrinkToFit="1"/>
    </xf>
    <xf numFmtId="0" fontId="21" fillId="0" borderId="20" xfId="1" applyBorder="1"/>
    <xf numFmtId="0" fontId="5" fillId="0" borderId="3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1" fillId="0" borderId="15" xfId="1" applyBorder="1" applyAlignment="1">
      <alignment horizontal="center" vertical="center"/>
    </xf>
    <xf numFmtId="170" fontId="16" fillId="0" borderId="0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right" shrinkToFit="1"/>
    </xf>
    <xf numFmtId="0" fontId="0" fillId="0" borderId="13" xfId="0" applyBorder="1"/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279400</xdr:colOff>
      <xdr:row>20</xdr:row>
      <xdr:rowOff>165101</xdr:rowOff>
    </xdr:from>
    <xdr:to>
      <xdr:col>18</xdr:col>
      <xdr:colOff>80565</xdr:colOff>
      <xdr:row>44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4200" y="3870326"/>
          <a:ext cx="5192315" cy="4447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0</xdr:row>
      <xdr:rowOff>15240</xdr:rowOff>
    </xdr:from>
    <xdr:to>
      <xdr:col>12</xdr:col>
      <xdr:colOff>45720</xdr:colOff>
      <xdr:row>1</xdr:row>
      <xdr:rowOff>121920</xdr:rowOff>
    </xdr:to>
    <xdr:pic>
      <xdr:nvPicPr>
        <xdr:cNvPr id="1101" name="Picture 9" descr="RSlogo_H">
          <a:extLst>
            <a:ext uri="{FF2B5EF4-FFF2-40B4-BE49-F238E27FC236}">
              <a16:creationId xmlns:a16="http://schemas.microsoft.com/office/drawing/2014/main" id="{00000000-0008-0000-05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5240"/>
          <a:ext cx="17754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23</xdr:row>
      <xdr:rowOff>15240</xdr:rowOff>
    </xdr:from>
    <xdr:to>
      <xdr:col>12</xdr:col>
      <xdr:colOff>45720</xdr:colOff>
      <xdr:row>24</xdr:row>
      <xdr:rowOff>121920</xdr:rowOff>
    </xdr:to>
    <xdr:pic>
      <xdr:nvPicPr>
        <xdr:cNvPr id="1102" name="Picture 12" descr="RSlogo_H">
          <a:extLst>
            <a:ext uri="{FF2B5EF4-FFF2-40B4-BE49-F238E27FC236}">
              <a16:creationId xmlns:a16="http://schemas.microsoft.com/office/drawing/2014/main" id="{00000000-0008-0000-05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4632960"/>
          <a:ext cx="17754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0</xdr:row>
      <xdr:rowOff>15240</xdr:rowOff>
    </xdr:from>
    <xdr:to>
      <xdr:col>12</xdr:col>
      <xdr:colOff>45720</xdr:colOff>
      <xdr:row>1</xdr:row>
      <xdr:rowOff>121920</xdr:rowOff>
    </xdr:to>
    <xdr:pic>
      <xdr:nvPicPr>
        <xdr:cNvPr id="29763" name="Picture 1" descr="RSlogo_H">
          <a:extLst>
            <a:ext uri="{FF2B5EF4-FFF2-40B4-BE49-F238E27FC236}">
              <a16:creationId xmlns:a16="http://schemas.microsoft.com/office/drawing/2014/main" id="{00000000-0008-0000-0600-000043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5240"/>
          <a:ext cx="17754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20</xdr:row>
      <xdr:rowOff>15240</xdr:rowOff>
    </xdr:from>
    <xdr:to>
      <xdr:col>12</xdr:col>
      <xdr:colOff>45720</xdr:colOff>
      <xdr:row>21</xdr:row>
      <xdr:rowOff>121920</xdr:rowOff>
    </xdr:to>
    <xdr:pic>
      <xdr:nvPicPr>
        <xdr:cNvPr id="29764" name="Picture 2" descr="RSlogo_H">
          <a:extLst>
            <a:ext uri="{FF2B5EF4-FFF2-40B4-BE49-F238E27FC236}">
              <a16:creationId xmlns:a16="http://schemas.microsoft.com/office/drawing/2014/main" id="{00000000-0008-0000-0600-000044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4130040"/>
          <a:ext cx="17754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6">
    <pageSetUpPr fitToPage="1"/>
  </sheetPr>
  <dimension ref="A1:P94"/>
  <sheetViews>
    <sheetView workbookViewId="0">
      <selection activeCell="R9" sqref="R9"/>
    </sheetView>
  </sheetViews>
  <sheetFormatPr defaultColWidth="9.140625" defaultRowHeight="15" x14ac:dyDescent="0.25"/>
  <cols>
    <col min="1" max="1" width="3.42578125" style="103" customWidth="1"/>
    <col min="2" max="2" width="16.5703125" style="103" bestFit="1" customWidth="1"/>
    <col min="3" max="3" width="8.140625" style="103" customWidth="1"/>
    <col min="4" max="4" width="8.7109375" style="103" customWidth="1"/>
    <col min="5" max="5" width="8.140625" style="103" customWidth="1"/>
    <col min="6" max="6" width="10" style="103" customWidth="1"/>
    <col min="7" max="15" width="6.5703125" style="103" customWidth="1"/>
    <col min="16" max="16384" width="9.140625" style="103"/>
  </cols>
  <sheetData>
    <row r="1" spans="1:15" x14ac:dyDescent="0.25">
      <c r="A1" s="103" t="s">
        <v>219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x14ac:dyDescent="0.25">
      <c r="A2" s="103" t="s">
        <v>220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5"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103" t="s">
        <v>232</v>
      </c>
      <c r="G4" s="104"/>
      <c r="H4" s="104"/>
      <c r="I4" s="104"/>
      <c r="J4" s="104" t="s">
        <v>218</v>
      </c>
      <c r="K4" s="104"/>
      <c r="L4" s="104"/>
      <c r="M4" s="104"/>
      <c r="N4" s="104"/>
      <c r="O4" s="104"/>
    </row>
    <row r="5" spans="1:15" x14ac:dyDescent="0.25">
      <c r="A5" s="103" t="s">
        <v>39</v>
      </c>
      <c r="G5" s="104"/>
      <c r="H5" s="104"/>
      <c r="I5" s="104"/>
      <c r="J5" s="103" t="s">
        <v>221</v>
      </c>
      <c r="K5" s="104"/>
      <c r="L5" s="104"/>
      <c r="M5" s="104"/>
      <c r="N5" s="104"/>
      <c r="O5" s="104"/>
    </row>
    <row r="6" spans="1:15" x14ac:dyDescent="0.25">
      <c r="A6" s="103" t="s">
        <v>53</v>
      </c>
      <c r="G6" s="104"/>
      <c r="H6" s="104"/>
      <c r="I6" s="104"/>
      <c r="J6" s="104" t="s">
        <v>222</v>
      </c>
      <c r="K6" s="104"/>
      <c r="L6" s="104"/>
      <c r="M6" s="104"/>
      <c r="N6" s="104"/>
      <c r="O6" s="104"/>
    </row>
    <row r="7" spans="1:15" x14ac:dyDescent="0.25">
      <c r="A7" s="103" t="s">
        <v>54</v>
      </c>
      <c r="D7" s="103" t="s">
        <v>223</v>
      </c>
      <c r="G7" s="104"/>
      <c r="H7" s="104"/>
      <c r="I7" s="104"/>
      <c r="J7" s="104" t="s">
        <v>224</v>
      </c>
      <c r="K7" s="104"/>
      <c r="L7" s="104"/>
      <c r="M7" s="104"/>
      <c r="N7" s="104"/>
      <c r="O7" s="104"/>
    </row>
    <row r="8" spans="1:15" s="105" customFormat="1" x14ac:dyDescent="0.25">
      <c r="C8" s="106"/>
      <c r="G8" s="107"/>
      <c r="M8" s="108"/>
    </row>
    <row r="9" spans="1:15" s="105" customFormat="1" x14ac:dyDescent="0.25">
      <c r="A9" s="328" t="s">
        <v>40</v>
      </c>
      <c r="B9" s="328"/>
      <c r="C9" s="328"/>
      <c r="D9" s="328"/>
      <c r="E9" s="328"/>
      <c r="F9" s="109" t="s">
        <v>62</v>
      </c>
      <c r="G9" s="110"/>
      <c r="H9" s="136"/>
      <c r="L9" s="111"/>
    </row>
    <row r="10" spans="1:15" s="105" customFormat="1" x14ac:dyDescent="0.25">
      <c r="A10" s="329" t="s">
        <v>63</v>
      </c>
      <c r="B10" s="329"/>
      <c r="C10" s="329"/>
      <c r="D10" s="329"/>
      <c r="E10" s="329"/>
      <c r="F10" s="329"/>
      <c r="G10" s="112"/>
      <c r="H10" s="112"/>
      <c r="I10" s="112"/>
      <c r="J10" s="112"/>
      <c r="K10" s="112"/>
      <c r="L10" s="112"/>
    </row>
    <row r="11" spans="1:15" s="105" customFormat="1" ht="10.5" customHeight="1" x14ac:dyDescent="0.25">
      <c r="C11" s="113"/>
      <c r="D11" s="113"/>
      <c r="E11" s="113"/>
      <c r="F11" s="113"/>
      <c r="G11" s="112"/>
      <c r="H11" s="112"/>
      <c r="I11" s="112"/>
      <c r="J11" s="112"/>
      <c r="K11" s="112"/>
      <c r="L11" s="112"/>
    </row>
    <row r="12" spans="1:15" s="105" customFormat="1" x14ac:dyDescent="0.25">
      <c r="A12" s="105" t="s">
        <v>41</v>
      </c>
      <c r="C12" s="330" t="s">
        <v>344</v>
      </c>
      <c r="D12" s="330"/>
      <c r="E12" s="330"/>
      <c r="F12" s="113"/>
      <c r="G12" s="112"/>
      <c r="H12" s="112"/>
      <c r="I12" s="112"/>
      <c r="J12" s="112"/>
      <c r="K12" s="112"/>
      <c r="L12" s="112"/>
    </row>
    <row r="13" spans="1:15" s="105" customFormat="1" x14ac:dyDescent="0.25">
      <c r="A13" s="114" t="s">
        <v>42</v>
      </c>
      <c r="C13" s="329" t="s">
        <v>218</v>
      </c>
      <c r="D13" s="329"/>
      <c r="E13" s="329"/>
      <c r="F13" s="113"/>
      <c r="G13" s="112"/>
      <c r="H13" s="112"/>
      <c r="I13" s="112"/>
      <c r="J13" s="112"/>
      <c r="K13" s="112"/>
      <c r="L13" s="112"/>
    </row>
    <row r="14" spans="1:15" ht="12.75" customHeight="1" thickBot="1" x14ac:dyDescent="0.3">
      <c r="D14" s="105"/>
      <c r="E14" s="105"/>
      <c r="G14" s="105"/>
      <c r="H14" s="105"/>
      <c r="I14" s="105"/>
      <c r="J14" s="107"/>
      <c r="K14" s="115"/>
      <c r="L14" s="115"/>
    </row>
    <row r="15" spans="1:15" ht="14.45" customHeight="1" x14ac:dyDescent="0.25">
      <c r="A15" s="333" t="s">
        <v>0</v>
      </c>
      <c r="B15" s="336" t="s">
        <v>43</v>
      </c>
      <c r="C15" s="336" t="s">
        <v>44</v>
      </c>
      <c r="D15" s="336" t="s">
        <v>45</v>
      </c>
      <c r="E15" s="336" t="s">
        <v>46</v>
      </c>
      <c r="F15" s="336" t="s">
        <v>47</v>
      </c>
      <c r="G15" s="197" t="s">
        <v>48</v>
      </c>
      <c r="H15" s="201" t="s">
        <v>48</v>
      </c>
      <c r="I15" s="201" t="s">
        <v>48</v>
      </c>
      <c r="J15" s="201" t="s">
        <v>48</v>
      </c>
      <c r="K15" s="123"/>
    </row>
    <row r="16" spans="1:15" x14ac:dyDescent="0.25">
      <c r="A16" s="334"/>
      <c r="B16" s="337"/>
      <c r="C16" s="337"/>
      <c r="D16" s="337"/>
      <c r="E16" s="337"/>
      <c r="F16" s="337"/>
      <c r="G16" s="200" t="s">
        <v>1</v>
      </c>
      <c r="H16" s="202">
        <v>3</v>
      </c>
      <c r="I16" s="202">
        <v>5</v>
      </c>
      <c r="J16" s="202">
        <v>7</v>
      </c>
      <c r="K16" s="123"/>
    </row>
    <row r="17" spans="1:11" ht="15" customHeight="1" thickBot="1" x14ac:dyDescent="0.3">
      <c r="A17" s="335"/>
      <c r="B17" s="338"/>
      <c r="C17" s="338"/>
      <c r="D17" s="338"/>
      <c r="E17" s="338"/>
      <c r="F17" s="338"/>
      <c r="G17" s="204" t="s">
        <v>64</v>
      </c>
      <c r="H17" s="205" t="s">
        <v>64</v>
      </c>
      <c r="I17" s="205" t="s">
        <v>64</v>
      </c>
      <c r="J17" s="205" t="s">
        <v>64</v>
      </c>
      <c r="K17" s="123"/>
    </row>
    <row r="18" spans="1:11" x14ac:dyDescent="0.25">
      <c r="A18" s="172">
        <v>1</v>
      </c>
      <c r="B18" s="173" t="s">
        <v>65</v>
      </c>
      <c r="C18" s="192">
        <v>0</v>
      </c>
      <c r="D18" s="192">
        <v>0.15800000727176666</v>
      </c>
      <c r="E18" s="187" t="s">
        <v>66</v>
      </c>
      <c r="F18" s="187" t="s">
        <v>58</v>
      </c>
      <c r="G18" s="206">
        <v>0.32677083333333334</v>
      </c>
      <c r="H18" s="207">
        <v>0.45871527777777776</v>
      </c>
      <c r="I18" s="207">
        <v>0.58371527777777776</v>
      </c>
      <c r="J18" s="255">
        <v>0.71913194444444439</v>
      </c>
      <c r="K18" s="123"/>
    </row>
    <row r="19" spans="1:11" x14ac:dyDescent="0.25">
      <c r="A19" s="198">
        <v>2</v>
      </c>
      <c r="B19" s="173" t="s">
        <v>67</v>
      </c>
      <c r="C19" s="199">
        <v>0.158000007271767</v>
      </c>
      <c r="D19" s="192">
        <v>2.2330000251531601</v>
      </c>
      <c r="E19" s="185" t="s">
        <v>68</v>
      </c>
      <c r="F19" s="185" t="s">
        <v>60</v>
      </c>
      <c r="G19" s="208">
        <v>0.32787326392045041</v>
      </c>
      <c r="H19" s="209">
        <v>0.45947482640466963</v>
      </c>
      <c r="I19" s="209">
        <v>0.58447482640466963</v>
      </c>
      <c r="J19" s="256">
        <v>0.7226041666666666</v>
      </c>
      <c r="K19" s="123"/>
    </row>
    <row r="20" spans="1:11" x14ac:dyDescent="0.25">
      <c r="A20" s="198">
        <v>3</v>
      </c>
      <c r="B20" s="173" t="s">
        <v>69</v>
      </c>
      <c r="C20" s="199">
        <v>2.3910000324249268</v>
      </c>
      <c r="D20" s="192">
        <v>0.59399986267089844</v>
      </c>
      <c r="E20" s="185" t="s">
        <v>70</v>
      </c>
      <c r="F20" s="210">
        <v>6.9444444444444447E-4</v>
      </c>
      <c r="G20" s="208">
        <v>0.33197853680884026</v>
      </c>
      <c r="H20" s="209">
        <v>0.46392298125328468</v>
      </c>
      <c r="I20" s="209">
        <v>0.58892298125328468</v>
      </c>
      <c r="J20" s="256">
        <v>0.72433964791995131</v>
      </c>
      <c r="K20" s="123"/>
    </row>
    <row r="21" spans="1:11" x14ac:dyDescent="0.25">
      <c r="A21" s="198">
        <v>4</v>
      </c>
      <c r="B21" s="173" t="s">
        <v>71</v>
      </c>
      <c r="C21" s="199">
        <v>2.9849998950958252</v>
      </c>
      <c r="D21" s="192">
        <v>0.51800012588500977</v>
      </c>
      <c r="E21" s="185" t="s">
        <v>72</v>
      </c>
      <c r="F21" s="185" t="s">
        <v>61</v>
      </c>
      <c r="G21" s="208">
        <v>0.33301802344555625</v>
      </c>
      <c r="H21" s="209">
        <v>0.46496246789000073</v>
      </c>
      <c r="I21" s="209">
        <v>0.58996246789000062</v>
      </c>
      <c r="J21" s="256">
        <v>0.72537913455666725</v>
      </c>
      <c r="K21" s="123"/>
    </row>
    <row r="22" spans="1:11" x14ac:dyDescent="0.25">
      <c r="A22" s="198">
        <v>5</v>
      </c>
      <c r="B22" s="173" t="s">
        <v>73</v>
      </c>
      <c r="C22" s="199">
        <v>3.503000020980835</v>
      </c>
      <c r="D22" s="192">
        <v>0.65200018882751465</v>
      </c>
      <c r="E22" s="185" t="s">
        <v>74</v>
      </c>
      <c r="F22" s="210">
        <v>6.9444444444444447E-4</v>
      </c>
      <c r="G22" s="208">
        <v>0.33356429021145656</v>
      </c>
      <c r="H22" s="209">
        <v>0.46689762354478986</v>
      </c>
      <c r="I22" s="209">
        <v>0.59050873465590092</v>
      </c>
      <c r="J22" s="256">
        <v>0.72592540132256744</v>
      </c>
      <c r="K22" s="123"/>
    </row>
    <row r="23" spans="1:11" x14ac:dyDescent="0.25">
      <c r="A23" s="198">
        <v>6</v>
      </c>
      <c r="B23" s="173" t="s">
        <v>75</v>
      </c>
      <c r="C23" s="199">
        <v>4.1550002098083496</v>
      </c>
      <c r="D23" s="192">
        <v>1.306999683380127</v>
      </c>
      <c r="E23" s="185" t="s">
        <v>76</v>
      </c>
      <c r="F23" s="210">
        <v>1.3888888888888889E-3</v>
      </c>
      <c r="G23" s="208">
        <v>0.33426975136443088</v>
      </c>
      <c r="H23" s="209">
        <v>0.46760308469776413</v>
      </c>
      <c r="I23" s="209">
        <v>0.59121419580887524</v>
      </c>
      <c r="J23" s="256">
        <v>0.72663194444444434</v>
      </c>
      <c r="K23" s="123"/>
    </row>
    <row r="24" spans="1:11" x14ac:dyDescent="0.25">
      <c r="A24" s="198">
        <v>7</v>
      </c>
      <c r="B24" s="173" t="s">
        <v>77</v>
      </c>
      <c r="C24" s="199">
        <v>5.4619998931884766</v>
      </c>
      <c r="D24" s="192">
        <v>1.3470001220703125</v>
      </c>
      <c r="E24" s="185" t="s">
        <v>78</v>
      </c>
      <c r="F24" s="185" t="s">
        <v>59</v>
      </c>
      <c r="G24" s="208">
        <v>0.33586683445463583</v>
      </c>
      <c r="H24" s="209">
        <v>0.46899199375744127</v>
      </c>
      <c r="I24" s="209">
        <v>0.59260310486855239</v>
      </c>
      <c r="J24" s="256">
        <v>0.72822794556574688</v>
      </c>
      <c r="K24" s="123"/>
    </row>
    <row r="25" spans="1:11" x14ac:dyDescent="0.25">
      <c r="A25" s="198">
        <v>8</v>
      </c>
      <c r="B25" s="173" t="s">
        <v>75</v>
      </c>
      <c r="C25" s="199">
        <v>6.8090000152587891</v>
      </c>
      <c r="D25" s="192">
        <v>0.63100004196166992</v>
      </c>
      <c r="E25" s="185" t="s">
        <v>79</v>
      </c>
      <c r="F25" s="210">
        <v>6.9444444444444447E-4</v>
      </c>
      <c r="G25" s="208">
        <v>0.33753348589233345</v>
      </c>
      <c r="H25" s="209">
        <v>0.47045030697615203</v>
      </c>
      <c r="I25" s="209">
        <v>0.59406141808726309</v>
      </c>
      <c r="J25" s="256">
        <v>0.7298945970034445</v>
      </c>
      <c r="K25" s="123"/>
    </row>
    <row r="26" spans="1:11" x14ac:dyDescent="0.25">
      <c r="A26" s="198">
        <v>9</v>
      </c>
      <c r="B26" s="173" t="s">
        <v>80</v>
      </c>
      <c r="C26" s="199">
        <v>7.440000057220459</v>
      </c>
      <c r="D26" s="192">
        <v>0.34999990463256836</v>
      </c>
      <c r="E26" s="185" t="s">
        <v>81</v>
      </c>
      <c r="F26" s="185" t="s">
        <v>57</v>
      </c>
      <c r="G26" s="208">
        <v>0.33826394141414201</v>
      </c>
      <c r="H26" s="209">
        <v>0.47118060808080869</v>
      </c>
      <c r="I26" s="209">
        <v>0.59479171919191975</v>
      </c>
      <c r="J26" s="256">
        <v>0.73062505252525289</v>
      </c>
      <c r="K26" s="123"/>
    </row>
    <row r="27" spans="1:11" x14ac:dyDescent="0.25">
      <c r="A27" s="198">
        <v>10</v>
      </c>
      <c r="B27" s="173" t="s">
        <v>82</v>
      </c>
      <c r="C27" s="199">
        <v>7.7899999618530273</v>
      </c>
      <c r="D27" s="192">
        <v>1.508000373840332</v>
      </c>
      <c r="E27" s="185" t="s">
        <v>83</v>
      </c>
      <c r="F27" s="185" t="s">
        <v>59</v>
      </c>
      <c r="G27" s="208">
        <v>0.338646918427225</v>
      </c>
      <c r="H27" s="209">
        <v>0.47156358509389162</v>
      </c>
      <c r="I27" s="209">
        <v>0.59517469620500263</v>
      </c>
      <c r="J27" s="256">
        <v>0.7310080295383361</v>
      </c>
      <c r="K27" s="123"/>
    </row>
    <row r="28" spans="1:11" x14ac:dyDescent="0.25">
      <c r="A28" s="198">
        <v>11</v>
      </c>
      <c r="B28" s="173" t="s">
        <v>86</v>
      </c>
      <c r="C28" s="199">
        <v>9.7119998931884766</v>
      </c>
      <c r="D28" s="192">
        <v>1.0760002136230469</v>
      </c>
      <c r="E28" s="185" t="s">
        <v>87</v>
      </c>
      <c r="F28" s="185" t="s">
        <v>58</v>
      </c>
      <c r="G28" s="208"/>
      <c r="H28" s="209">
        <v>0.47336805555555556</v>
      </c>
      <c r="I28" s="209"/>
      <c r="J28" s="256">
        <v>0.7338541666666667</v>
      </c>
      <c r="K28" s="123"/>
    </row>
    <row r="29" spans="1:11" x14ac:dyDescent="0.25">
      <c r="A29" s="198">
        <v>12</v>
      </c>
      <c r="B29" s="173" t="s">
        <v>84</v>
      </c>
      <c r="C29" s="199">
        <v>10.788000106811523</v>
      </c>
      <c r="D29" s="192">
        <v>2.7089996337890625</v>
      </c>
      <c r="E29" s="185" t="s">
        <v>85</v>
      </c>
      <c r="F29" s="210">
        <v>4.1666666666666666E-3</v>
      </c>
      <c r="G29" s="208"/>
      <c r="H29" s="209">
        <v>0.47440972222222222</v>
      </c>
      <c r="I29" s="209"/>
      <c r="J29" s="256">
        <v>0.73503472222222221</v>
      </c>
      <c r="K29" s="123"/>
    </row>
    <row r="30" spans="1:11" x14ac:dyDescent="0.25">
      <c r="A30" s="198">
        <v>13</v>
      </c>
      <c r="B30" s="173" t="s">
        <v>88</v>
      </c>
      <c r="C30" s="199">
        <v>13.496999740600586</v>
      </c>
      <c r="D30" s="192">
        <v>0.59000015258789063</v>
      </c>
      <c r="E30" s="185" t="s">
        <v>89</v>
      </c>
      <c r="F30" s="210">
        <v>6.9444444444444447E-4</v>
      </c>
      <c r="G30" s="208"/>
      <c r="H30" s="209"/>
      <c r="I30" s="209"/>
      <c r="J30" s="256">
        <v>0.73771124895517926</v>
      </c>
      <c r="K30" s="123"/>
    </row>
    <row r="31" spans="1:11" x14ac:dyDescent="0.25">
      <c r="A31" s="198">
        <v>14</v>
      </c>
      <c r="B31" s="173" t="s">
        <v>90</v>
      </c>
      <c r="C31" s="199">
        <v>14.086999893188477</v>
      </c>
      <c r="D31" s="192">
        <v>1.98699951171875</v>
      </c>
      <c r="E31" s="185" t="s">
        <v>91</v>
      </c>
      <c r="F31" s="210">
        <v>2.0833333333333333E-3</v>
      </c>
      <c r="G31" s="208"/>
      <c r="H31" s="209"/>
      <c r="I31" s="209"/>
      <c r="J31" s="256">
        <v>0.7384044117721198</v>
      </c>
      <c r="K31" s="123"/>
    </row>
    <row r="32" spans="1:11" x14ac:dyDescent="0.25">
      <c r="A32" s="198">
        <v>15</v>
      </c>
      <c r="B32" s="173" t="s">
        <v>92</v>
      </c>
      <c r="C32" s="199">
        <v>16.073999404907227</v>
      </c>
      <c r="D32" s="192">
        <v>2.6520004272460938</v>
      </c>
      <c r="E32" s="185" t="s">
        <v>93</v>
      </c>
      <c r="F32" s="210">
        <v>2.0833333333333333E-3</v>
      </c>
      <c r="G32" s="208"/>
      <c r="H32" s="209"/>
      <c r="I32" s="209"/>
      <c r="J32" s="256">
        <v>0.74045499640117785</v>
      </c>
      <c r="K32" s="123"/>
    </row>
    <row r="33" spans="1:16" x14ac:dyDescent="0.25">
      <c r="A33" s="198">
        <v>16</v>
      </c>
      <c r="B33" s="173" t="s">
        <v>94</v>
      </c>
      <c r="C33" s="199">
        <v>9.2980003356933594</v>
      </c>
      <c r="D33" s="192">
        <v>4.0100002288818359</v>
      </c>
      <c r="E33" s="185" t="s">
        <v>95</v>
      </c>
      <c r="F33" s="185" t="s">
        <v>56</v>
      </c>
      <c r="G33" s="208">
        <v>0.34026838274225479</v>
      </c>
      <c r="H33" s="209"/>
      <c r="I33" s="209">
        <v>0.59679616052003259</v>
      </c>
      <c r="J33" s="256"/>
      <c r="K33" s="123"/>
      <c r="P33" s="103" t="s">
        <v>223</v>
      </c>
    </row>
    <row r="34" spans="1:16" x14ac:dyDescent="0.25">
      <c r="A34" s="198">
        <v>17</v>
      </c>
      <c r="B34" s="173" t="s">
        <v>96</v>
      </c>
      <c r="C34" s="199">
        <v>13.308000564575195</v>
      </c>
      <c r="D34" s="192">
        <v>1.2089996337890625</v>
      </c>
      <c r="E34" s="185" t="s">
        <v>97</v>
      </c>
      <c r="F34" s="185" t="s">
        <v>58</v>
      </c>
      <c r="G34" s="208">
        <v>0.34398341452466541</v>
      </c>
      <c r="H34" s="209"/>
      <c r="I34" s="209">
        <v>0.6005111923024431</v>
      </c>
      <c r="J34" s="256">
        <v>0.74245563674688753</v>
      </c>
      <c r="K34" s="123"/>
    </row>
    <row r="35" spans="1:16" x14ac:dyDescent="0.25">
      <c r="A35" s="198">
        <v>18</v>
      </c>
      <c r="B35" s="173" t="s">
        <v>98</v>
      </c>
      <c r="C35" s="199">
        <v>14.517000198364258</v>
      </c>
      <c r="D35" s="192">
        <v>2.2029991149902344</v>
      </c>
      <c r="E35" s="185" t="s">
        <v>99</v>
      </c>
      <c r="F35" s="185" t="s">
        <v>59</v>
      </c>
      <c r="G35" s="208">
        <v>0.34494049590869319</v>
      </c>
      <c r="H35" s="209"/>
      <c r="I35" s="209">
        <v>0.60146827368647082</v>
      </c>
      <c r="J35" s="256">
        <v>0.74341872376981655</v>
      </c>
      <c r="K35" s="123"/>
    </row>
    <row r="36" spans="1:16" x14ac:dyDescent="0.25">
      <c r="A36" s="198">
        <v>19</v>
      </c>
      <c r="B36" s="173" t="s">
        <v>100</v>
      </c>
      <c r="C36" s="199">
        <v>16.719999313354492</v>
      </c>
      <c r="D36" s="192">
        <v>1.0840015411376953</v>
      </c>
      <c r="E36" s="185" t="s">
        <v>101</v>
      </c>
      <c r="F36" s="210">
        <v>6.9444444444444447E-4</v>
      </c>
      <c r="G36" s="208">
        <v>0.34684027777777776</v>
      </c>
      <c r="H36" s="209"/>
      <c r="I36" s="209">
        <v>0.6033680555555555</v>
      </c>
      <c r="J36" s="256">
        <v>0.74531250000000004</v>
      </c>
      <c r="K36" s="123"/>
    </row>
    <row r="37" spans="1:16" x14ac:dyDescent="0.25">
      <c r="A37" s="198">
        <v>20</v>
      </c>
      <c r="B37" s="173" t="s">
        <v>102</v>
      </c>
      <c r="C37" s="199">
        <v>17.804000854492188</v>
      </c>
      <c r="D37" s="192">
        <v>0.43199920654296875</v>
      </c>
      <c r="E37" s="185" t="s">
        <v>103</v>
      </c>
      <c r="F37" s="210">
        <v>6.9444444444444447E-4</v>
      </c>
      <c r="G37" s="208"/>
      <c r="H37" s="209"/>
      <c r="I37" s="209">
        <v>0.6039791666634623</v>
      </c>
      <c r="J37" s="256"/>
      <c r="K37" s="123"/>
    </row>
    <row r="38" spans="1:16" x14ac:dyDescent="0.25">
      <c r="A38" s="198">
        <v>21</v>
      </c>
      <c r="B38" s="173" t="s">
        <v>104</v>
      </c>
      <c r="C38" s="199">
        <v>18.236000061035156</v>
      </c>
      <c r="D38" s="192">
        <v>1.3999996185302734</v>
      </c>
      <c r="E38" s="185" t="s">
        <v>105</v>
      </c>
      <c r="F38" s="210">
        <v>6.9444444444444447E-4</v>
      </c>
      <c r="G38" s="208"/>
      <c r="H38" s="209"/>
      <c r="I38" s="209">
        <v>0.60420138888888886</v>
      </c>
      <c r="J38" s="256"/>
      <c r="K38" s="123"/>
    </row>
    <row r="39" spans="1:16" x14ac:dyDescent="0.25">
      <c r="A39" s="198">
        <v>22</v>
      </c>
      <c r="B39" s="173" t="s">
        <v>106</v>
      </c>
      <c r="C39" s="199">
        <v>19.63599967956543</v>
      </c>
      <c r="D39" s="192">
        <v>0.805999755859375</v>
      </c>
      <c r="E39" s="185" t="s">
        <v>107</v>
      </c>
      <c r="F39" s="210">
        <v>6.9444444444444447E-4</v>
      </c>
      <c r="G39" s="208"/>
      <c r="H39" s="209"/>
      <c r="I39" s="209">
        <v>0.60507518890295531</v>
      </c>
      <c r="J39" s="256"/>
      <c r="K39" s="123"/>
    </row>
    <row r="40" spans="1:16" x14ac:dyDescent="0.25">
      <c r="A40" s="198">
        <v>23</v>
      </c>
      <c r="B40" s="173" t="s">
        <v>108</v>
      </c>
      <c r="C40" s="199">
        <v>20.441999435424805</v>
      </c>
      <c r="D40" s="192">
        <v>1.1300010681152344</v>
      </c>
      <c r="E40" s="185" t="s">
        <v>109</v>
      </c>
      <c r="F40" s="210">
        <v>0</v>
      </c>
      <c r="G40" s="208"/>
      <c r="H40" s="209"/>
      <c r="I40" s="209">
        <v>0.60559027777777774</v>
      </c>
      <c r="J40" s="256"/>
      <c r="K40" s="123"/>
    </row>
    <row r="41" spans="1:16" x14ac:dyDescent="0.25">
      <c r="A41" s="198">
        <v>24</v>
      </c>
      <c r="B41" s="173" t="s">
        <v>110</v>
      </c>
      <c r="C41" s="199">
        <v>21.572000503540039</v>
      </c>
      <c r="D41" s="192">
        <v>1.7910003662109375</v>
      </c>
      <c r="E41" s="185" t="s">
        <v>111</v>
      </c>
      <c r="F41" s="210">
        <v>6.9444444444444447E-4</v>
      </c>
      <c r="G41" s="208"/>
      <c r="H41" s="209"/>
      <c r="I41" s="209">
        <v>0.60611168787619818</v>
      </c>
      <c r="J41" s="256"/>
      <c r="K41" s="123"/>
    </row>
    <row r="42" spans="1:16" ht="15.75" thickBot="1" x14ac:dyDescent="0.3">
      <c r="A42" s="198">
        <v>25</v>
      </c>
      <c r="B42" s="173" t="s">
        <v>112</v>
      </c>
      <c r="C42" s="199">
        <v>23.363000869750977</v>
      </c>
      <c r="D42" s="192">
        <v>-23.363000869750977</v>
      </c>
      <c r="E42" s="185" t="s">
        <v>113</v>
      </c>
      <c r="F42" s="185" t="s">
        <v>234</v>
      </c>
      <c r="G42" s="208"/>
      <c r="H42" s="209"/>
      <c r="I42" s="209">
        <v>0.60690972222222217</v>
      </c>
      <c r="J42" s="256"/>
      <c r="K42" s="123"/>
    </row>
    <row r="43" spans="1:16" x14ac:dyDescent="0.25">
      <c r="A43" s="174"/>
      <c r="B43" s="175"/>
      <c r="C43" s="175"/>
      <c r="D43" s="176"/>
      <c r="E43" s="177"/>
      <c r="F43" s="178" t="s">
        <v>49</v>
      </c>
      <c r="G43" s="179" t="s">
        <v>55</v>
      </c>
      <c r="H43" s="186" t="s">
        <v>55</v>
      </c>
      <c r="I43" s="186" t="s">
        <v>55</v>
      </c>
      <c r="J43" s="186" t="s">
        <v>55</v>
      </c>
      <c r="K43" s="123"/>
    </row>
    <row r="44" spans="1:16" x14ac:dyDescent="0.25">
      <c r="A44" s="180"/>
      <c r="B44" s="181"/>
      <c r="C44" s="181"/>
      <c r="D44" s="182"/>
      <c r="E44" s="183"/>
      <c r="F44" s="184" t="s">
        <v>50</v>
      </c>
      <c r="G44" s="188">
        <v>16.798000335693359</v>
      </c>
      <c r="H44" s="189">
        <v>10.788000106811523</v>
      </c>
      <c r="I44" s="189">
        <v>23.479000091552734</v>
      </c>
      <c r="J44" s="189">
        <v>22.215999603271484</v>
      </c>
      <c r="K44" s="258">
        <f>SUM(G44:J44)</f>
        <v>73.281000137329102</v>
      </c>
    </row>
    <row r="45" spans="1:16" x14ac:dyDescent="0.25">
      <c r="A45" s="180"/>
      <c r="B45" s="181"/>
      <c r="C45" s="181"/>
      <c r="D45" s="182"/>
      <c r="E45" s="183"/>
      <c r="F45" s="184" t="s">
        <v>51</v>
      </c>
      <c r="G45" s="190">
        <v>1.8472222487131755E-2</v>
      </c>
      <c r="H45" s="191">
        <v>1.3263889153798421E-2</v>
      </c>
      <c r="I45" s="191">
        <v>2.0902778042687309E-2</v>
      </c>
      <c r="J45" s="191">
        <v>2.437499894036187E-2</v>
      </c>
      <c r="K45" s="123"/>
    </row>
    <row r="46" spans="1:16" ht="15.75" thickBot="1" x14ac:dyDescent="0.3">
      <c r="A46" s="193"/>
      <c r="B46" s="194"/>
      <c r="C46" s="194"/>
      <c r="D46" s="195"/>
      <c r="E46" s="331" t="s">
        <v>52</v>
      </c>
      <c r="F46" s="332"/>
      <c r="G46" s="196">
        <v>37.890225777730357</v>
      </c>
      <c r="H46" s="203">
        <v>33.889004894296434</v>
      </c>
      <c r="I46" s="203">
        <v>46.801992944837899</v>
      </c>
      <c r="J46" s="203">
        <v>37.976069348808323</v>
      </c>
      <c r="K46" s="123"/>
    </row>
    <row r="47" spans="1:16" s="105" customFormat="1" x14ac:dyDescent="0.25">
      <c r="A47" s="119"/>
      <c r="B47" s="119"/>
      <c r="C47" s="163"/>
      <c r="D47" s="119"/>
      <c r="E47" s="119"/>
      <c r="F47" s="119"/>
      <c r="G47" s="164"/>
      <c r="H47" s="119"/>
      <c r="M47" s="108"/>
    </row>
    <row r="48" spans="1:16" s="105" customFormat="1" x14ac:dyDescent="0.25">
      <c r="C48" s="165"/>
      <c r="D48" s="110"/>
      <c r="E48" s="136"/>
      <c r="F48" s="109" t="str">
        <f>F9</f>
        <v>Nr.K1</v>
      </c>
      <c r="G48" s="110"/>
      <c r="H48" s="136"/>
      <c r="L48" s="111"/>
    </row>
    <row r="49" spans="1:14" s="105" customFormat="1" x14ac:dyDescent="0.25">
      <c r="A49" s="329" t="s">
        <v>114</v>
      </c>
      <c r="B49" s="329"/>
      <c r="C49" s="329"/>
      <c r="D49" s="329"/>
      <c r="E49" s="329"/>
      <c r="F49" s="329"/>
      <c r="G49" s="112"/>
      <c r="H49" s="112"/>
      <c r="I49" s="112"/>
      <c r="J49" s="112"/>
      <c r="K49" s="112"/>
      <c r="L49" s="112"/>
    </row>
    <row r="50" spans="1:14" ht="12.75" customHeight="1" thickBot="1" x14ac:dyDescent="0.3">
      <c r="D50" s="105"/>
      <c r="E50" s="105"/>
      <c r="G50" s="105"/>
      <c r="H50" s="105"/>
      <c r="I50" s="105"/>
      <c r="J50" s="107"/>
      <c r="K50" s="115"/>
      <c r="L50" s="115"/>
    </row>
    <row r="51" spans="1:14" ht="14.45" customHeight="1" x14ac:dyDescent="0.25">
      <c r="A51" s="344" t="s">
        <v>0</v>
      </c>
      <c r="B51" s="339" t="s">
        <v>43</v>
      </c>
      <c r="C51" s="339" t="s">
        <v>44</v>
      </c>
      <c r="D51" s="339" t="s">
        <v>45</v>
      </c>
      <c r="E51" s="339" t="s">
        <v>46</v>
      </c>
      <c r="F51" s="339" t="s">
        <v>47</v>
      </c>
      <c r="G51" s="251" t="s">
        <v>48</v>
      </c>
      <c r="H51" s="138" t="s">
        <v>48</v>
      </c>
      <c r="I51" s="138" t="s">
        <v>48</v>
      </c>
      <c r="J51" s="252" t="s">
        <v>48</v>
      </c>
      <c r="K51" s="123"/>
    </row>
    <row r="52" spans="1:14" x14ac:dyDescent="0.25">
      <c r="A52" s="345"/>
      <c r="B52" s="340"/>
      <c r="C52" s="340"/>
      <c r="D52" s="340"/>
      <c r="E52" s="340"/>
      <c r="F52" s="340"/>
      <c r="G52" s="139">
        <v>2</v>
      </c>
      <c r="H52" s="140">
        <f>G52+2</f>
        <v>4</v>
      </c>
      <c r="I52" s="140">
        <f>H52+2</f>
        <v>6</v>
      </c>
      <c r="J52" s="253">
        <f>I52+2</f>
        <v>8</v>
      </c>
      <c r="K52" s="123"/>
    </row>
    <row r="53" spans="1:14" ht="15" customHeight="1" thickBot="1" x14ac:dyDescent="0.3">
      <c r="A53" s="346"/>
      <c r="B53" s="341"/>
      <c r="C53" s="341"/>
      <c r="D53" s="341"/>
      <c r="E53" s="341"/>
      <c r="F53" s="341"/>
      <c r="G53" s="141" t="s">
        <v>64</v>
      </c>
      <c r="H53" s="142" t="s">
        <v>64</v>
      </c>
      <c r="I53" s="142" t="s">
        <v>64</v>
      </c>
      <c r="J53" s="254" t="s">
        <v>64</v>
      </c>
      <c r="K53" s="123"/>
    </row>
    <row r="54" spans="1:14" x14ac:dyDescent="0.25">
      <c r="A54" s="236">
        <v>1</v>
      </c>
      <c r="B54" s="237" t="s">
        <v>112</v>
      </c>
      <c r="C54" s="238">
        <v>0.14599999785423279</v>
      </c>
      <c r="D54" s="238">
        <v>1.742000013589859</v>
      </c>
      <c r="E54" s="239" t="s">
        <v>115</v>
      </c>
      <c r="F54" s="240">
        <v>6.9444444444444447E-4</v>
      </c>
      <c r="G54" s="241"/>
      <c r="H54" s="242"/>
      <c r="I54" s="242">
        <v>0.62544247512439033</v>
      </c>
      <c r="J54" s="243"/>
      <c r="K54" s="123"/>
      <c r="M54" s="169"/>
      <c r="N54" s="170"/>
    </row>
    <row r="55" spans="1:14" x14ac:dyDescent="0.25">
      <c r="A55" s="116">
        <v>2</v>
      </c>
      <c r="B55" s="219" t="s">
        <v>110</v>
      </c>
      <c r="C55" s="227">
        <v>1.8880000114440918</v>
      </c>
      <c r="D55" s="225">
        <v>1.2070000171661377</v>
      </c>
      <c r="E55" s="223" t="s">
        <v>116</v>
      </c>
      <c r="F55" s="231">
        <v>6.9444444444444447E-4</v>
      </c>
      <c r="G55" s="229"/>
      <c r="H55" s="230"/>
      <c r="I55" s="230">
        <v>0.62622412802425376</v>
      </c>
      <c r="J55" s="244"/>
      <c r="K55" s="123"/>
      <c r="M55" s="169"/>
      <c r="N55" s="170"/>
    </row>
    <row r="56" spans="1:14" x14ac:dyDescent="0.25">
      <c r="A56" s="116">
        <v>3</v>
      </c>
      <c r="B56" s="219" t="s">
        <v>108</v>
      </c>
      <c r="C56" s="227">
        <v>3.0950000286102295</v>
      </c>
      <c r="D56" s="225">
        <v>0.86599993705749512</v>
      </c>
      <c r="E56" s="223" t="s">
        <v>117</v>
      </c>
      <c r="F56" s="231">
        <v>6.9444444444444447E-4</v>
      </c>
      <c r="G56" s="229"/>
      <c r="H56" s="230"/>
      <c r="I56" s="230">
        <v>0.62677083333333328</v>
      </c>
      <c r="J56" s="244"/>
      <c r="K56" s="123"/>
      <c r="M56" s="169"/>
      <c r="N56" s="170"/>
    </row>
    <row r="57" spans="1:14" x14ac:dyDescent="0.25">
      <c r="A57" s="116">
        <v>4</v>
      </c>
      <c r="B57" s="219" t="s">
        <v>106</v>
      </c>
      <c r="C57" s="227">
        <v>3.9609999656677246</v>
      </c>
      <c r="D57" s="225">
        <v>1.3569998741149902</v>
      </c>
      <c r="E57" s="223" t="s">
        <v>118</v>
      </c>
      <c r="F57" s="231">
        <v>6.9444444444444447E-4</v>
      </c>
      <c r="G57" s="229"/>
      <c r="H57" s="230"/>
      <c r="I57" s="230">
        <v>0.6273371129021591</v>
      </c>
      <c r="J57" s="244"/>
      <c r="K57" s="123"/>
      <c r="M57" s="169"/>
      <c r="N57" s="170"/>
    </row>
    <row r="58" spans="1:14" x14ac:dyDescent="0.25">
      <c r="A58" s="116">
        <v>5</v>
      </c>
      <c r="B58" s="219" t="s">
        <v>104</v>
      </c>
      <c r="C58" s="227">
        <v>5.3179998397827148</v>
      </c>
      <c r="D58" s="225">
        <v>0.39499998092651367</v>
      </c>
      <c r="E58" s="223" t="s">
        <v>119</v>
      </c>
      <c r="F58" s="231">
        <v>6.9444444444444447E-4</v>
      </c>
      <c r="G58" s="229"/>
      <c r="H58" s="230"/>
      <c r="I58" s="230">
        <v>0.62825717961524474</v>
      </c>
      <c r="J58" s="244"/>
      <c r="K58" s="123"/>
      <c r="M58" s="169"/>
      <c r="N58" s="170"/>
    </row>
    <row r="59" spans="1:14" x14ac:dyDescent="0.25">
      <c r="A59" s="116">
        <v>6</v>
      </c>
      <c r="B59" s="219" t="s">
        <v>102</v>
      </c>
      <c r="C59" s="227">
        <v>5.7129998207092285</v>
      </c>
      <c r="D59" s="225">
        <v>1.1050000190734863</v>
      </c>
      <c r="E59" s="223" t="s">
        <v>120</v>
      </c>
      <c r="F59" s="231">
        <v>6.9444444444444447E-4</v>
      </c>
      <c r="G59" s="229"/>
      <c r="H59" s="230"/>
      <c r="I59" s="230">
        <v>0.62850307104967262</v>
      </c>
      <c r="J59" s="244"/>
      <c r="K59" s="123"/>
      <c r="M59" s="169"/>
      <c r="N59" s="170"/>
    </row>
    <row r="60" spans="1:14" x14ac:dyDescent="0.25">
      <c r="A60" s="116">
        <v>7</v>
      </c>
      <c r="B60" s="219" t="s">
        <v>100</v>
      </c>
      <c r="C60" s="227">
        <v>6.8179998397827148</v>
      </c>
      <c r="D60" s="225">
        <v>2.185999870300293</v>
      </c>
      <c r="E60" s="223" t="s">
        <v>121</v>
      </c>
      <c r="F60" s="231">
        <v>2.0833333333333333E-3</v>
      </c>
      <c r="G60" s="229">
        <v>0.35107638888888892</v>
      </c>
      <c r="H60" s="230"/>
      <c r="I60" s="230">
        <v>0.62920138888888888</v>
      </c>
      <c r="J60" s="257">
        <v>0.75038194444444439</v>
      </c>
      <c r="K60" s="123"/>
      <c r="M60" s="169"/>
      <c r="N60" s="170"/>
    </row>
    <row r="61" spans="1:14" x14ac:dyDescent="0.25">
      <c r="A61" s="116">
        <v>8</v>
      </c>
      <c r="B61" s="219" t="s">
        <v>98</v>
      </c>
      <c r="C61" s="227">
        <v>9.0039997100830078</v>
      </c>
      <c r="D61" s="225">
        <v>1.1950006484985352</v>
      </c>
      <c r="E61" s="223" t="s">
        <v>122</v>
      </c>
      <c r="F61" s="231">
        <v>6.9444444444444447E-4</v>
      </c>
      <c r="G61" s="229">
        <v>0.35320610948503861</v>
      </c>
      <c r="H61" s="230"/>
      <c r="I61" s="230">
        <v>0.63133342200153819</v>
      </c>
      <c r="J61" s="257">
        <v>0.75251166504059419</v>
      </c>
      <c r="K61" s="123"/>
      <c r="M61" s="169"/>
      <c r="N61" s="170"/>
    </row>
    <row r="62" spans="1:14" x14ac:dyDescent="0.25">
      <c r="A62" s="116">
        <v>9</v>
      </c>
      <c r="B62" s="219" t="s">
        <v>123</v>
      </c>
      <c r="C62" s="227">
        <v>10.199000358581543</v>
      </c>
      <c r="D62" s="225">
        <v>2.6009998321533203</v>
      </c>
      <c r="E62" s="223" t="s">
        <v>124</v>
      </c>
      <c r="F62" s="231">
        <v>2.0833333333333333E-3</v>
      </c>
      <c r="G62" s="229">
        <v>0.35415682870677362</v>
      </c>
      <c r="H62" s="230"/>
      <c r="I62" s="230">
        <v>0.63228182870677352</v>
      </c>
      <c r="J62" s="257">
        <v>0.75346238426232903</v>
      </c>
      <c r="K62" s="123"/>
      <c r="M62" s="169"/>
      <c r="N62" s="170"/>
    </row>
    <row r="63" spans="1:14" x14ac:dyDescent="0.25">
      <c r="A63" s="116">
        <v>10</v>
      </c>
      <c r="B63" s="219" t="s">
        <v>125</v>
      </c>
      <c r="C63" s="227">
        <v>12.800000190734863</v>
      </c>
      <c r="D63" s="225">
        <v>0.10799980163574219</v>
      </c>
      <c r="E63" s="223" t="s">
        <v>126</v>
      </c>
      <c r="F63" s="231">
        <v>0</v>
      </c>
      <c r="G63" s="229">
        <v>0.35608564809066723</v>
      </c>
      <c r="H63" s="230"/>
      <c r="I63" s="230">
        <v>0.63421064809066707</v>
      </c>
      <c r="J63" s="257">
        <v>0.7553912036462227</v>
      </c>
      <c r="K63" s="123"/>
      <c r="M63" s="169"/>
      <c r="N63" s="170"/>
    </row>
    <row r="64" spans="1:14" x14ac:dyDescent="0.25">
      <c r="A64" s="116">
        <v>11</v>
      </c>
      <c r="B64" s="219" t="s">
        <v>127</v>
      </c>
      <c r="C64" s="227">
        <v>12.907999992370605</v>
      </c>
      <c r="D64" s="225">
        <v>1.2460002899169922</v>
      </c>
      <c r="E64" s="223" t="s">
        <v>128</v>
      </c>
      <c r="F64" s="223" t="s">
        <v>59</v>
      </c>
      <c r="G64" s="229">
        <v>0.35618095102472452</v>
      </c>
      <c r="H64" s="230"/>
      <c r="I64" s="230">
        <v>0.63430595102472442</v>
      </c>
      <c r="J64" s="257">
        <v>0.75548650658028005</v>
      </c>
      <c r="K64" s="123"/>
      <c r="M64" s="169"/>
      <c r="N64" s="170"/>
    </row>
    <row r="65" spans="1:14" x14ac:dyDescent="0.25">
      <c r="A65" s="116">
        <v>12</v>
      </c>
      <c r="B65" s="219" t="s">
        <v>94</v>
      </c>
      <c r="C65" s="227">
        <v>14.154000282287598</v>
      </c>
      <c r="D65" s="225">
        <v>1.2239999771118164</v>
      </c>
      <c r="E65" s="223" t="s">
        <v>129</v>
      </c>
      <c r="F65" s="223" t="s">
        <v>58</v>
      </c>
      <c r="G65" s="229">
        <v>0.3576395058302867</v>
      </c>
      <c r="H65" s="230"/>
      <c r="I65" s="230">
        <v>0.63576450583028665</v>
      </c>
      <c r="J65" s="257">
        <v>0.75694506138584217</v>
      </c>
      <c r="K65" s="123"/>
      <c r="M65" s="169"/>
      <c r="N65" s="170"/>
    </row>
    <row r="66" spans="1:14" x14ac:dyDescent="0.25">
      <c r="A66" s="116">
        <v>13</v>
      </c>
      <c r="B66" s="219" t="s">
        <v>130</v>
      </c>
      <c r="C66" s="227">
        <v>15.378000259399414</v>
      </c>
      <c r="D66" s="225">
        <v>0.65200042724609375</v>
      </c>
      <c r="E66" s="223" t="s">
        <v>131</v>
      </c>
      <c r="F66" s="231">
        <v>2.0833333333333333E-3</v>
      </c>
      <c r="G66" s="229">
        <v>0.35900308816757948</v>
      </c>
      <c r="H66" s="230"/>
      <c r="I66" s="230">
        <v>0.63712808816757949</v>
      </c>
      <c r="J66" s="257">
        <v>0.758308643723135</v>
      </c>
      <c r="K66" s="123"/>
      <c r="N66" s="170"/>
    </row>
    <row r="67" spans="1:14" x14ac:dyDescent="0.25">
      <c r="A67" s="116">
        <v>14</v>
      </c>
      <c r="B67" s="219" t="s">
        <v>84</v>
      </c>
      <c r="C67" s="227">
        <v>11.593000411987305</v>
      </c>
      <c r="D67" s="225">
        <v>2.7089996337890625</v>
      </c>
      <c r="E67" s="223" t="s">
        <v>85</v>
      </c>
      <c r="F67" s="223" t="s">
        <v>237</v>
      </c>
      <c r="G67" s="229">
        <v>0.36190972222222223</v>
      </c>
      <c r="H67" s="230">
        <v>0.47607638888888887</v>
      </c>
      <c r="I67" s="230"/>
      <c r="J67" s="257"/>
      <c r="K67" s="123"/>
      <c r="N67" s="170"/>
    </row>
    <row r="68" spans="1:14" x14ac:dyDescent="0.25">
      <c r="A68" s="116">
        <v>15</v>
      </c>
      <c r="B68" s="219" t="s">
        <v>86</v>
      </c>
      <c r="C68" s="227">
        <v>10.517000198364258</v>
      </c>
      <c r="D68" s="225">
        <v>1.0760002136230469</v>
      </c>
      <c r="E68" s="223" t="s">
        <v>87</v>
      </c>
      <c r="F68" s="223" t="s">
        <v>235</v>
      </c>
      <c r="G68" s="229">
        <v>0.36086805555555557</v>
      </c>
      <c r="H68" s="230">
        <v>0.47725694444444444</v>
      </c>
      <c r="I68" s="230"/>
      <c r="J68" s="257"/>
      <c r="K68" s="123"/>
    </row>
    <row r="69" spans="1:14" x14ac:dyDescent="0.25">
      <c r="A69" s="116">
        <v>16</v>
      </c>
      <c r="B69" s="219" t="s">
        <v>88</v>
      </c>
      <c r="C69" s="227">
        <v>14.302000045776367</v>
      </c>
      <c r="D69" s="225">
        <v>0.60400009155273438</v>
      </c>
      <c r="E69" s="223" t="s">
        <v>89</v>
      </c>
      <c r="F69" s="231">
        <v>6.9444444444444447E-4</v>
      </c>
      <c r="G69" s="229">
        <v>0.3657668045107349</v>
      </c>
      <c r="H69" s="230">
        <v>0.47993347117740148</v>
      </c>
      <c r="I69" s="230"/>
      <c r="J69" s="257"/>
      <c r="K69" s="123"/>
    </row>
    <row r="70" spans="1:14" x14ac:dyDescent="0.25">
      <c r="A70" s="116">
        <v>17</v>
      </c>
      <c r="B70" s="219" t="s">
        <v>73</v>
      </c>
      <c r="C70" s="227">
        <v>16.030000686645508</v>
      </c>
      <c r="D70" s="225">
        <v>0.65199851989746094</v>
      </c>
      <c r="E70" s="223" t="s">
        <v>74</v>
      </c>
      <c r="F70" s="231">
        <v>6.9444444444444447E-4</v>
      </c>
      <c r="G70" s="229">
        <v>0.3663420679892343</v>
      </c>
      <c r="H70" s="230"/>
      <c r="I70" s="230">
        <v>0.6377309568781232</v>
      </c>
      <c r="J70" s="257">
        <v>0.75891151243367871</v>
      </c>
      <c r="K70" s="123"/>
    </row>
    <row r="71" spans="1:14" x14ac:dyDescent="0.25">
      <c r="A71" s="116">
        <v>18</v>
      </c>
      <c r="B71" s="219" t="s">
        <v>75</v>
      </c>
      <c r="C71" s="227">
        <v>16.681999206542969</v>
      </c>
      <c r="D71" s="225">
        <v>1.3070011138916016</v>
      </c>
      <c r="E71" s="223" t="s">
        <v>76</v>
      </c>
      <c r="F71" s="231">
        <v>1.3888888888888889E-3</v>
      </c>
      <c r="G71" s="229">
        <v>0.36704752914220862</v>
      </c>
      <c r="H71" s="230"/>
      <c r="I71" s="230">
        <v>0.63843641803109752</v>
      </c>
      <c r="J71" s="257">
        <v>0.7596180555555555</v>
      </c>
      <c r="K71" s="123"/>
      <c r="L71" s="170"/>
      <c r="M71" s="169"/>
      <c r="N71" s="170"/>
    </row>
    <row r="72" spans="1:14" x14ac:dyDescent="0.25">
      <c r="A72" s="116">
        <v>19</v>
      </c>
      <c r="B72" s="219" t="s">
        <v>77</v>
      </c>
      <c r="C72" s="227">
        <v>17.98900032043457</v>
      </c>
      <c r="D72" s="225">
        <v>1.3470001220703125</v>
      </c>
      <c r="E72" s="223" t="s">
        <v>78</v>
      </c>
      <c r="F72" s="223" t="s">
        <v>59</v>
      </c>
      <c r="G72" s="229">
        <v>0.36864461223241357</v>
      </c>
      <c r="H72" s="230"/>
      <c r="I72" s="230">
        <v>0.63982532709077466</v>
      </c>
      <c r="J72" s="257">
        <v>0.76100588264633018</v>
      </c>
      <c r="K72" s="123"/>
      <c r="L72" s="170"/>
      <c r="M72" s="169"/>
      <c r="N72" s="170"/>
    </row>
    <row r="73" spans="1:14" x14ac:dyDescent="0.25">
      <c r="A73" s="116">
        <v>20</v>
      </c>
      <c r="B73" s="219" t="s">
        <v>75</v>
      </c>
      <c r="C73" s="227">
        <v>19.336000442504883</v>
      </c>
      <c r="D73" s="225">
        <v>0.63100051879882813</v>
      </c>
      <c r="E73" s="223" t="s">
        <v>79</v>
      </c>
      <c r="F73" s="223" t="s">
        <v>58</v>
      </c>
      <c r="G73" s="229">
        <v>0.37031126367011125</v>
      </c>
      <c r="H73" s="230"/>
      <c r="I73" s="230">
        <v>0.64128364030948526</v>
      </c>
      <c r="J73" s="257">
        <v>0.76246419586504088</v>
      </c>
      <c r="K73" s="123"/>
      <c r="L73" s="170"/>
      <c r="M73" s="169"/>
      <c r="N73" s="170"/>
    </row>
    <row r="74" spans="1:14" x14ac:dyDescent="0.25">
      <c r="A74" s="116">
        <v>21</v>
      </c>
      <c r="B74" s="219" t="s">
        <v>80</v>
      </c>
      <c r="C74" s="227">
        <v>19.967000961303711</v>
      </c>
      <c r="D74" s="225">
        <v>0.34999847412109375</v>
      </c>
      <c r="E74" s="223" t="s">
        <v>81</v>
      </c>
      <c r="F74" s="223" t="s">
        <v>57</v>
      </c>
      <c r="G74" s="229">
        <v>0.37104171919191975</v>
      </c>
      <c r="H74" s="230"/>
      <c r="I74" s="230">
        <v>0.64201394141414192</v>
      </c>
      <c r="J74" s="257">
        <v>0.76319449696969743</v>
      </c>
      <c r="K74" s="123"/>
      <c r="L74" s="170"/>
      <c r="M74" s="169"/>
      <c r="N74" s="170"/>
    </row>
    <row r="75" spans="1:14" x14ac:dyDescent="0.25">
      <c r="A75" s="116">
        <v>22</v>
      </c>
      <c r="B75" s="219" t="s">
        <v>82</v>
      </c>
      <c r="C75" s="227">
        <v>20.316999435424805</v>
      </c>
      <c r="D75" s="225">
        <v>0.90000152587890625</v>
      </c>
      <c r="E75" s="223" t="s">
        <v>83</v>
      </c>
      <c r="F75" s="223" t="s">
        <v>58</v>
      </c>
      <c r="G75" s="229">
        <v>0.37142469620500274</v>
      </c>
      <c r="H75" s="230"/>
      <c r="I75" s="230">
        <v>0.64239691842722491</v>
      </c>
      <c r="J75" s="257">
        <v>0.76357747398278042</v>
      </c>
      <c r="K75" s="123"/>
      <c r="L75" s="170"/>
      <c r="M75" s="169"/>
      <c r="N75" s="170"/>
    </row>
    <row r="76" spans="1:14" x14ac:dyDescent="0.25">
      <c r="A76" s="116">
        <v>23</v>
      </c>
      <c r="B76" s="219" t="s">
        <v>69</v>
      </c>
      <c r="C76" s="227">
        <v>21.217000961303711</v>
      </c>
      <c r="D76" s="225">
        <v>2.141998291015625</v>
      </c>
      <c r="E76" s="223" t="s">
        <v>132</v>
      </c>
      <c r="F76" s="223" t="s">
        <v>59</v>
      </c>
      <c r="G76" s="229">
        <v>0.37260176017982893</v>
      </c>
      <c r="H76" s="230">
        <v>0.48253231573538446</v>
      </c>
      <c r="I76" s="230">
        <v>0.6435739824020511</v>
      </c>
      <c r="J76" s="257">
        <v>0.76475694444444442</v>
      </c>
      <c r="K76" s="123"/>
      <c r="L76" s="170"/>
      <c r="M76" s="169"/>
      <c r="N76" s="170"/>
    </row>
    <row r="77" spans="1:14" x14ac:dyDescent="0.25">
      <c r="A77" s="116">
        <v>24</v>
      </c>
      <c r="B77" s="219" t="s">
        <v>67</v>
      </c>
      <c r="C77" s="227">
        <v>23.358999252319336</v>
      </c>
      <c r="D77" s="225">
        <v>0.15400123596191406</v>
      </c>
      <c r="E77" s="223" t="s">
        <v>133</v>
      </c>
      <c r="F77" s="223" t="s">
        <v>57</v>
      </c>
      <c r="G77" s="229">
        <v>0.37427083333333327</v>
      </c>
      <c r="H77" s="230">
        <v>0.48420138888888886</v>
      </c>
      <c r="I77" s="230">
        <v>0.6452430555555555</v>
      </c>
      <c r="J77" s="257">
        <v>0.76642361111111101</v>
      </c>
      <c r="K77" s="123"/>
      <c r="L77" s="170"/>
      <c r="M77" s="169"/>
      <c r="N77" s="170"/>
    </row>
    <row r="78" spans="1:14" ht="15.75" thickBot="1" x14ac:dyDescent="0.3">
      <c r="A78" s="245">
        <v>25</v>
      </c>
      <c r="B78" s="246" t="s">
        <v>65</v>
      </c>
      <c r="C78" s="247">
        <v>23.51300048828125</v>
      </c>
      <c r="D78" s="248">
        <v>-23.51300048828125</v>
      </c>
      <c r="E78" s="224" t="s">
        <v>66</v>
      </c>
      <c r="F78" s="224" t="s">
        <v>236</v>
      </c>
      <c r="G78" s="249">
        <v>0.37475427350626345</v>
      </c>
      <c r="H78" s="250">
        <v>0.48468482906181898</v>
      </c>
      <c r="I78" s="250">
        <v>0.64572649572848562</v>
      </c>
      <c r="J78" s="257">
        <v>0.76690705128404124</v>
      </c>
      <c r="K78" s="123"/>
      <c r="L78" s="170"/>
      <c r="M78" s="169"/>
      <c r="N78" s="170"/>
    </row>
    <row r="79" spans="1:14" x14ac:dyDescent="0.25">
      <c r="A79" s="232" t="str">
        <f t="shared" ref="A79" ca="1" si="0">IF(B79&lt;&gt;"",OFFSET(A79,-1,0)+1,"")</f>
        <v/>
      </c>
      <c r="B79" s="220"/>
      <c r="C79" s="220"/>
      <c r="D79" s="221"/>
      <c r="E79" s="233"/>
      <c r="F79" s="234" t="s">
        <v>49</v>
      </c>
      <c r="G79" s="226" t="s">
        <v>55</v>
      </c>
      <c r="H79" s="235" t="s">
        <v>55</v>
      </c>
      <c r="I79" s="235" t="s">
        <v>55</v>
      </c>
      <c r="J79" s="235" t="s">
        <v>55</v>
      </c>
      <c r="K79" s="123"/>
      <c r="L79" s="170"/>
      <c r="M79" s="169"/>
      <c r="N79" s="170"/>
    </row>
    <row r="80" spans="1:14" x14ac:dyDescent="0.25">
      <c r="A80" s="123"/>
      <c r="B80" s="211"/>
      <c r="C80" s="211"/>
      <c r="D80" s="212"/>
      <c r="E80" s="228"/>
      <c r="F80" s="222" t="s">
        <v>50</v>
      </c>
      <c r="G80" s="213">
        <v>22.388999938964844</v>
      </c>
      <c r="H80" s="214">
        <v>5.8920001983642578</v>
      </c>
      <c r="I80" s="214">
        <v>23.51300048828125</v>
      </c>
      <c r="J80" s="214">
        <v>16.694999694824219</v>
      </c>
      <c r="K80" s="258">
        <f>SUM(G80:J80)</f>
        <v>68.48900032043457</v>
      </c>
      <c r="N80" s="170"/>
    </row>
    <row r="81" spans="1:15" x14ac:dyDescent="0.25">
      <c r="A81" s="123"/>
      <c r="B81" s="211"/>
      <c r="C81" s="211"/>
      <c r="D81" s="212"/>
      <c r="E81" s="228"/>
      <c r="F81" s="222" t="s">
        <v>51</v>
      </c>
      <c r="G81" s="215">
        <v>2.3680554495917425E-2</v>
      </c>
      <c r="H81" s="216">
        <v>8.6111108462015792E-3</v>
      </c>
      <c r="I81" s="216">
        <v>2.013888888888889E-2</v>
      </c>
      <c r="J81" s="216">
        <v>1.6527777247958713E-2</v>
      </c>
      <c r="K81" s="258">
        <f>K80+K44</f>
        <v>141.77000045776367</v>
      </c>
    </row>
    <row r="82" spans="1:15" ht="15.75" thickBot="1" x14ac:dyDescent="0.3">
      <c r="A82" s="123"/>
      <c r="B82" s="211"/>
      <c r="C82" s="211"/>
      <c r="D82" s="212"/>
      <c r="E82" s="342" t="s">
        <v>52</v>
      </c>
      <c r="F82" s="343"/>
      <c r="G82" s="217">
        <v>39.394136552744065</v>
      </c>
      <c r="H82" s="218">
        <v>28.509679256244759</v>
      </c>
      <c r="I82" s="218">
        <v>48.647587217133612</v>
      </c>
      <c r="J82" s="218">
        <v>42.088235873959199</v>
      </c>
      <c r="K82" s="123"/>
    </row>
    <row r="83" spans="1:15" x14ac:dyDescent="0.25">
      <c r="A83" s="119"/>
      <c r="B83" s="119"/>
      <c r="C83" s="119"/>
      <c r="D83" s="119"/>
      <c r="E83" s="119"/>
      <c r="F83" s="119"/>
      <c r="G83" s="119"/>
      <c r="H83" s="119"/>
    </row>
    <row r="84" spans="1:15" ht="15.75" thickBot="1" x14ac:dyDescent="0.3">
      <c r="B84" s="130" t="s">
        <v>225</v>
      </c>
      <c r="G84" s="104"/>
      <c r="H84" s="104"/>
      <c r="I84" s="104"/>
      <c r="J84" s="104"/>
      <c r="K84" s="104"/>
      <c r="L84" s="131"/>
      <c r="M84" s="104"/>
      <c r="N84" s="104"/>
    </row>
    <row r="85" spans="1:15" ht="12.75" customHeight="1" x14ac:dyDescent="0.25">
      <c r="B85" s="103" t="s">
        <v>238</v>
      </c>
      <c r="C85" s="132"/>
      <c r="D85" s="132"/>
      <c r="E85" s="132"/>
      <c r="F85" s="132"/>
      <c r="G85" s="133"/>
      <c r="H85" s="133"/>
      <c r="I85" s="133"/>
      <c r="J85" s="133"/>
      <c r="K85" s="133"/>
      <c r="L85" s="133"/>
      <c r="M85" s="133"/>
      <c r="N85" s="104"/>
    </row>
    <row r="86" spans="1:15" x14ac:dyDescent="0.25">
      <c r="B86" s="132" t="s">
        <v>226</v>
      </c>
      <c r="C86" s="132"/>
      <c r="D86" s="132"/>
      <c r="E86" s="132"/>
      <c r="F86" s="132"/>
      <c r="G86" s="133"/>
      <c r="H86" s="133"/>
      <c r="I86" s="133"/>
      <c r="J86" s="133"/>
      <c r="K86" s="133"/>
      <c r="L86" s="133"/>
      <c r="M86" s="133"/>
      <c r="N86" s="104"/>
    </row>
    <row r="87" spans="1:15" x14ac:dyDescent="0.25">
      <c r="B87" s="132"/>
      <c r="C87" s="132"/>
      <c r="D87" s="132"/>
      <c r="E87" s="132"/>
      <c r="F87" s="132"/>
      <c r="G87" s="133"/>
      <c r="H87" s="133"/>
      <c r="I87" s="133"/>
      <c r="J87" s="133"/>
      <c r="K87" s="133"/>
      <c r="L87" s="133"/>
      <c r="M87" s="133"/>
      <c r="N87" s="104"/>
    </row>
    <row r="88" spans="1:15" ht="15.75" thickBot="1" x14ac:dyDescent="0.3">
      <c r="B88" s="130" t="s">
        <v>227</v>
      </c>
      <c r="G88" s="104"/>
      <c r="H88" s="104"/>
      <c r="I88" s="104"/>
      <c r="J88" s="104"/>
      <c r="K88" s="104"/>
      <c r="L88" s="104"/>
      <c r="M88" s="104"/>
      <c r="N88" s="104"/>
    </row>
    <row r="89" spans="1:15" x14ac:dyDescent="0.25">
      <c r="B89" s="103" t="s">
        <v>228</v>
      </c>
      <c r="G89" s="104"/>
      <c r="H89" s="104"/>
      <c r="I89" s="104"/>
      <c r="J89" s="104"/>
      <c r="K89" s="104"/>
      <c r="L89" s="104"/>
      <c r="M89" s="104"/>
      <c r="N89" s="104"/>
    </row>
    <row r="90" spans="1:15" x14ac:dyDescent="0.25">
      <c r="B90" s="135" t="s">
        <v>229</v>
      </c>
      <c r="G90" s="104"/>
      <c r="H90" s="104"/>
      <c r="I90" s="104"/>
      <c r="J90" s="104"/>
      <c r="K90" s="104"/>
      <c r="L90" s="104"/>
      <c r="M90" s="104"/>
      <c r="N90" s="104"/>
      <c r="O90" s="104"/>
    </row>
    <row r="91" spans="1:15" x14ac:dyDescent="0.25">
      <c r="G91" s="104"/>
      <c r="H91" s="104"/>
      <c r="I91" s="104"/>
      <c r="J91" s="104"/>
      <c r="K91" s="104"/>
      <c r="L91" s="104"/>
      <c r="M91" s="104"/>
      <c r="N91" s="104"/>
      <c r="O91" s="104"/>
    </row>
    <row r="92" spans="1:15" x14ac:dyDescent="0.25">
      <c r="G92" s="104"/>
      <c r="H92" s="104"/>
      <c r="I92" s="104"/>
      <c r="J92" s="104"/>
      <c r="K92" s="104"/>
      <c r="L92" s="104"/>
      <c r="M92" s="104"/>
      <c r="N92" s="104"/>
      <c r="O92" s="104"/>
    </row>
    <row r="93" spans="1:15" ht="15.75" thickBot="1" x14ac:dyDescent="0.3">
      <c r="B93" s="130" t="s">
        <v>230</v>
      </c>
      <c r="G93" s="104"/>
      <c r="H93" s="104"/>
      <c r="I93" s="104"/>
      <c r="J93" s="104"/>
      <c r="K93" s="104"/>
      <c r="L93" s="104"/>
      <c r="M93" s="104"/>
      <c r="N93" s="104"/>
      <c r="O93" s="104"/>
    </row>
    <row r="94" spans="1:15" x14ac:dyDescent="0.25">
      <c r="B94" s="103" t="s">
        <v>218</v>
      </c>
      <c r="G94" s="104"/>
      <c r="H94" s="104"/>
      <c r="I94" s="104"/>
      <c r="J94" s="104"/>
      <c r="K94" s="104"/>
      <c r="L94" s="104"/>
      <c r="M94" s="104"/>
      <c r="N94" s="104"/>
      <c r="O94" s="104"/>
    </row>
  </sheetData>
  <mergeCells count="19">
    <mergeCell ref="F51:F53"/>
    <mergeCell ref="E82:F82"/>
    <mergeCell ref="A51:A53"/>
    <mergeCell ref="B51:B53"/>
    <mergeCell ref="C51:C53"/>
    <mergeCell ref="D51:D53"/>
    <mergeCell ref="E51:E53"/>
    <mergeCell ref="A9:E9"/>
    <mergeCell ref="A10:F10"/>
    <mergeCell ref="C12:E12"/>
    <mergeCell ref="C13:E13"/>
    <mergeCell ref="A49:F49"/>
    <mergeCell ref="E46:F46"/>
    <mergeCell ref="A15:A17"/>
    <mergeCell ref="B15:B17"/>
    <mergeCell ref="C15:C17"/>
    <mergeCell ref="D15:D17"/>
    <mergeCell ref="E15:E17"/>
    <mergeCell ref="F15:F17"/>
  </mergeCells>
  <pageMargins left="0.19685039370078741" right="0.19685039370078741" top="0.39370078740157483" bottom="0.39370078740157483" header="0" footer="0"/>
  <pageSetup paperSize="9" scale="58" pageOrder="overThenDown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3">
    <pageSetUpPr fitToPage="1"/>
  </sheetPr>
  <dimension ref="A1:O72"/>
  <sheetViews>
    <sheetView topLeftCell="A7" workbookViewId="0">
      <selection activeCell="C12" sqref="C12:E12"/>
    </sheetView>
  </sheetViews>
  <sheetFormatPr defaultColWidth="9.140625" defaultRowHeight="15" x14ac:dyDescent="0.25"/>
  <cols>
    <col min="1" max="1" width="3.42578125" style="103" customWidth="1"/>
    <col min="2" max="2" width="17.7109375" style="103" customWidth="1"/>
    <col min="3" max="3" width="8.140625" style="103" customWidth="1"/>
    <col min="4" max="4" width="8.7109375" style="103" customWidth="1"/>
    <col min="5" max="5" width="8.140625" style="103" customWidth="1"/>
    <col min="6" max="6" width="10" style="103" customWidth="1"/>
    <col min="7" max="15" width="6.5703125" style="103" customWidth="1"/>
    <col min="16" max="16384" width="9.140625" style="103"/>
  </cols>
  <sheetData>
    <row r="1" spans="1:15" x14ac:dyDescent="0.25">
      <c r="A1" s="103" t="s">
        <v>219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x14ac:dyDescent="0.25">
      <c r="A2" s="103" t="s">
        <v>220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5"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103" t="s">
        <v>232</v>
      </c>
      <c r="G4" s="104"/>
      <c r="H4" s="104"/>
      <c r="I4" s="104"/>
      <c r="J4" s="104" t="s">
        <v>218</v>
      </c>
      <c r="K4" s="104"/>
      <c r="L4" s="104"/>
      <c r="M4" s="104"/>
      <c r="N4" s="104"/>
      <c r="O4" s="104"/>
    </row>
    <row r="5" spans="1:15" x14ac:dyDescent="0.25">
      <c r="A5" s="103" t="s">
        <v>39</v>
      </c>
      <c r="G5" s="104"/>
      <c r="H5" s="104"/>
      <c r="I5" s="104"/>
      <c r="J5" s="103" t="s">
        <v>221</v>
      </c>
      <c r="K5" s="104"/>
      <c r="L5" s="104"/>
      <c r="M5" s="104"/>
      <c r="N5" s="104"/>
      <c r="O5" s="104"/>
    </row>
    <row r="6" spans="1:15" x14ac:dyDescent="0.25">
      <c r="A6" s="103" t="s">
        <v>53</v>
      </c>
      <c r="G6" s="104"/>
      <c r="H6" s="104"/>
      <c r="I6" s="104"/>
      <c r="J6" s="104" t="s">
        <v>222</v>
      </c>
      <c r="K6" s="104"/>
      <c r="L6" s="104"/>
      <c r="M6" s="104"/>
      <c r="N6" s="104"/>
      <c r="O6" s="104"/>
    </row>
    <row r="7" spans="1:15" x14ac:dyDescent="0.25">
      <c r="A7" s="103" t="s">
        <v>54</v>
      </c>
      <c r="D7" s="103" t="s">
        <v>223</v>
      </c>
      <c r="G7" s="104"/>
      <c r="H7" s="104"/>
      <c r="I7" s="104"/>
      <c r="J7" s="104" t="s">
        <v>224</v>
      </c>
      <c r="K7" s="104"/>
      <c r="L7" s="104"/>
      <c r="M7" s="104"/>
      <c r="N7" s="104"/>
      <c r="O7" s="104"/>
    </row>
    <row r="8" spans="1:15" s="105" customFormat="1" x14ac:dyDescent="0.25">
      <c r="C8" s="106"/>
      <c r="G8" s="107"/>
      <c r="M8" s="108"/>
    </row>
    <row r="9" spans="1:15" s="105" customFormat="1" x14ac:dyDescent="0.25">
      <c r="A9" s="328" t="s">
        <v>40</v>
      </c>
      <c r="B9" s="328"/>
      <c r="C9" s="328"/>
      <c r="D9" s="328"/>
      <c r="E9" s="328"/>
      <c r="F9" s="109" t="s">
        <v>134</v>
      </c>
      <c r="G9" s="110"/>
      <c r="H9" s="136"/>
      <c r="L9" s="111"/>
    </row>
    <row r="10" spans="1:15" s="105" customFormat="1" x14ac:dyDescent="0.25">
      <c r="A10" s="329" t="s">
        <v>135</v>
      </c>
      <c r="B10" s="329"/>
      <c r="C10" s="329"/>
      <c r="D10" s="329"/>
      <c r="E10" s="329"/>
      <c r="F10" s="329"/>
      <c r="G10" s="112"/>
      <c r="H10" s="112"/>
      <c r="I10" s="112"/>
      <c r="J10" s="112"/>
      <c r="K10" s="112"/>
      <c r="L10" s="112"/>
    </row>
    <row r="11" spans="1:15" s="105" customFormat="1" ht="10.5" customHeight="1" x14ac:dyDescent="0.25">
      <c r="C11" s="113"/>
      <c r="D11" s="113"/>
      <c r="E11" s="113"/>
      <c r="F11" s="113"/>
      <c r="G11" s="112"/>
      <c r="H11" s="112"/>
      <c r="I11" s="112"/>
      <c r="J11" s="112"/>
      <c r="K11" s="112"/>
      <c r="L11" s="112"/>
    </row>
    <row r="12" spans="1:15" s="105" customFormat="1" x14ac:dyDescent="0.25">
      <c r="A12" s="105" t="s">
        <v>41</v>
      </c>
      <c r="C12" s="330" t="s">
        <v>344</v>
      </c>
      <c r="D12" s="330"/>
      <c r="E12" s="330"/>
      <c r="F12" s="113"/>
      <c r="G12" s="112"/>
      <c r="H12" s="112"/>
      <c r="I12" s="112"/>
      <c r="J12" s="112"/>
      <c r="K12" s="112"/>
      <c r="L12" s="112"/>
    </row>
    <row r="13" spans="1:15" s="105" customFormat="1" x14ac:dyDescent="0.25">
      <c r="A13" s="114" t="s">
        <v>42</v>
      </c>
      <c r="C13" s="329" t="s">
        <v>218</v>
      </c>
      <c r="D13" s="329"/>
      <c r="E13" s="329"/>
      <c r="F13" s="113"/>
      <c r="G13" s="112"/>
      <c r="H13" s="112"/>
      <c r="I13" s="112"/>
      <c r="J13" s="112"/>
      <c r="K13" s="112"/>
      <c r="L13" s="112"/>
    </row>
    <row r="14" spans="1:15" ht="12.75" customHeight="1" thickBot="1" x14ac:dyDescent="0.3">
      <c r="D14" s="105"/>
      <c r="E14" s="105"/>
      <c r="G14" s="105"/>
      <c r="H14" s="105"/>
      <c r="I14" s="105"/>
      <c r="J14" s="107"/>
      <c r="K14" s="115"/>
      <c r="L14" s="115"/>
    </row>
    <row r="15" spans="1:15" x14ac:dyDescent="0.25">
      <c r="A15" s="347" t="s">
        <v>0</v>
      </c>
      <c r="B15" s="349" t="s">
        <v>43</v>
      </c>
      <c r="C15" s="349" t="s">
        <v>44</v>
      </c>
      <c r="D15" s="349" t="s">
        <v>45</v>
      </c>
      <c r="E15" s="349" t="s">
        <v>46</v>
      </c>
      <c r="F15" s="349" t="s">
        <v>47</v>
      </c>
      <c r="G15" s="137" t="s">
        <v>48</v>
      </c>
      <c r="H15" s="138" t="s">
        <v>48</v>
      </c>
      <c r="I15" s="138" t="s">
        <v>48</v>
      </c>
      <c r="J15" s="138" t="s">
        <v>48</v>
      </c>
      <c r="K15" s="138" t="s">
        <v>48</v>
      </c>
      <c r="L15" s="123"/>
    </row>
    <row r="16" spans="1:15" x14ac:dyDescent="0.25">
      <c r="A16" s="345"/>
      <c r="B16" s="340"/>
      <c r="C16" s="340"/>
      <c r="D16" s="340"/>
      <c r="E16" s="340"/>
      <c r="F16" s="340"/>
      <c r="G16" s="139" t="s">
        <v>1</v>
      </c>
      <c r="H16" s="140">
        <f>G16+2</f>
        <v>3</v>
      </c>
      <c r="I16" s="140">
        <f>H16+2</f>
        <v>5</v>
      </c>
      <c r="J16" s="140">
        <f>I16+2</f>
        <v>7</v>
      </c>
      <c r="K16" s="140">
        <f>J16+2</f>
        <v>9</v>
      </c>
      <c r="L16" s="123"/>
    </row>
    <row r="17" spans="1:12" ht="15" customHeight="1" thickBot="1" x14ac:dyDescent="0.3">
      <c r="A17" s="348"/>
      <c r="B17" s="350"/>
      <c r="C17" s="350"/>
      <c r="D17" s="350"/>
      <c r="E17" s="350"/>
      <c r="F17" s="350"/>
      <c r="G17" s="141" t="s">
        <v>136</v>
      </c>
      <c r="H17" s="142" t="s">
        <v>136</v>
      </c>
      <c r="I17" s="142" t="s">
        <v>136</v>
      </c>
      <c r="J17" s="142" t="s">
        <v>136</v>
      </c>
      <c r="K17" s="142" t="s">
        <v>136</v>
      </c>
      <c r="L17" s="123"/>
    </row>
    <row r="18" spans="1:12" x14ac:dyDescent="0.25">
      <c r="A18" s="117">
        <f t="shared" ref="A18:A31" ca="1" si="0">IF(B18&lt;&gt;"",OFFSET(A18,-1,0)+1,"")</f>
        <v>1</v>
      </c>
      <c r="B18" s="143" t="s">
        <v>65</v>
      </c>
      <c r="C18" s="144">
        <v>0</v>
      </c>
      <c r="D18" s="144">
        <v>0.15800000727176666</v>
      </c>
      <c r="E18" s="145" t="s">
        <v>66</v>
      </c>
      <c r="F18" s="145" t="s">
        <v>58</v>
      </c>
      <c r="G18" s="146">
        <v>0.31597222222222221</v>
      </c>
      <c r="H18" s="147">
        <v>0.33024305555555555</v>
      </c>
      <c r="I18" s="147">
        <v>0.50732638888888881</v>
      </c>
      <c r="J18" s="147">
        <v>0.63232638888888881</v>
      </c>
      <c r="K18" s="147">
        <v>0.7226041666666666</v>
      </c>
      <c r="L18" s="123"/>
    </row>
    <row r="19" spans="1:12" x14ac:dyDescent="0.25">
      <c r="A19" s="116">
        <f t="shared" ca="1" si="0"/>
        <v>2</v>
      </c>
      <c r="B19" s="143" t="s">
        <v>67</v>
      </c>
      <c r="C19" s="148">
        <v>0.15800000727176666</v>
      </c>
      <c r="D19" s="144">
        <v>1.0580000728368759</v>
      </c>
      <c r="E19" s="149" t="s">
        <v>68</v>
      </c>
      <c r="F19" s="149" t="s">
        <v>58</v>
      </c>
      <c r="G19" s="150">
        <v>0.31727055555555556</v>
      </c>
      <c r="H19" s="151">
        <v>0.33128152777777781</v>
      </c>
      <c r="I19" s="151">
        <v>0.50809027777777771</v>
      </c>
      <c r="J19" s="151">
        <v>0.63309027777777771</v>
      </c>
      <c r="K19" s="151">
        <v>0.72335277777777773</v>
      </c>
      <c r="L19" s="123"/>
    </row>
    <row r="20" spans="1:12" x14ac:dyDescent="0.25">
      <c r="A20" s="116">
        <f t="shared" ca="1" si="0"/>
        <v>3</v>
      </c>
      <c r="B20" s="143" t="s">
        <v>137</v>
      </c>
      <c r="C20" s="148">
        <v>1.2160000801086426</v>
      </c>
      <c r="D20" s="144">
        <v>0.94099998474121094</v>
      </c>
      <c r="E20" s="149" t="s">
        <v>138</v>
      </c>
      <c r="F20" s="152">
        <v>6.9444444444444447E-4</v>
      </c>
      <c r="G20" s="150"/>
      <c r="H20" s="151">
        <v>0.33241852012789569</v>
      </c>
      <c r="I20" s="151">
        <v>0.50930683164379553</v>
      </c>
      <c r="J20" s="151">
        <v>0.63430683164379553</v>
      </c>
      <c r="K20" s="151">
        <v>0.72454601497057969</v>
      </c>
      <c r="L20" s="123"/>
    </row>
    <row r="21" spans="1:12" x14ac:dyDescent="0.25">
      <c r="A21" s="116">
        <f t="shared" ca="1" si="0"/>
        <v>4</v>
      </c>
      <c r="B21" s="143" t="s">
        <v>139</v>
      </c>
      <c r="C21" s="148">
        <v>2.1570000648498535</v>
      </c>
      <c r="D21" s="144">
        <v>1.5939998626708984</v>
      </c>
      <c r="E21" s="149" t="s">
        <v>140</v>
      </c>
      <c r="F21" s="152">
        <v>2.0833333333333333E-3</v>
      </c>
      <c r="G21" s="150"/>
      <c r="H21" s="151">
        <v>0.33330446791333651</v>
      </c>
      <c r="I21" s="151">
        <v>0.51025480873996443</v>
      </c>
      <c r="J21" s="151">
        <v>0.63525480873996443</v>
      </c>
      <c r="K21" s="151">
        <v>0.72547541172132923</v>
      </c>
      <c r="L21" s="123"/>
    </row>
    <row r="22" spans="1:12" x14ac:dyDescent="0.25">
      <c r="A22" s="116">
        <f t="shared" ca="1" si="0"/>
        <v>5</v>
      </c>
      <c r="B22" s="143" t="s">
        <v>141</v>
      </c>
      <c r="C22" s="148">
        <v>3.750999927520752</v>
      </c>
      <c r="D22" s="144">
        <v>2.1020002365112305</v>
      </c>
      <c r="E22" s="149" t="s">
        <v>142</v>
      </c>
      <c r="F22" s="152">
        <v>2.0833333333333333E-3</v>
      </c>
      <c r="G22" s="150"/>
      <c r="H22" s="151">
        <v>0.33491604166666666</v>
      </c>
      <c r="I22" s="151">
        <v>0.51197916666666665</v>
      </c>
      <c r="J22" s="151">
        <v>0.63697916666666665</v>
      </c>
      <c r="K22" s="151">
        <v>0.72716597222222212</v>
      </c>
      <c r="L22" s="123"/>
    </row>
    <row r="23" spans="1:12" x14ac:dyDescent="0.25">
      <c r="A23" s="116">
        <f t="shared" ca="1" si="0"/>
        <v>6</v>
      </c>
      <c r="B23" s="143" t="s">
        <v>143</v>
      </c>
      <c r="C23" s="148">
        <v>5.8530001640319824</v>
      </c>
      <c r="D23" s="144">
        <v>-5.8530001640319824</v>
      </c>
      <c r="E23" s="149" t="s">
        <v>144</v>
      </c>
      <c r="F23" s="149"/>
      <c r="G23" s="150"/>
      <c r="H23" s="151">
        <v>0.3369929166666667</v>
      </c>
      <c r="I23" s="151"/>
      <c r="J23" s="151"/>
      <c r="K23" s="151">
        <v>0.72934444444444435</v>
      </c>
      <c r="L23" s="123"/>
    </row>
    <row r="24" spans="1:12" x14ac:dyDescent="0.25">
      <c r="A24" s="116">
        <f t="shared" ca="1" si="0"/>
        <v>7</v>
      </c>
      <c r="B24" s="143" t="s">
        <v>158</v>
      </c>
      <c r="C24" s="148">
        <v>5.8870000839233398</v>
      </c>
      <c r="D24" s="144">
        <v>5.9029998779296875</v>
      </c>
      <c r="E24" s="149" t="s">
        <v>154</v>
      </c>
      <c r="F24" s="152">
        <v>6.2499999999999995E-3</v>
      </c>
      <c r="G24" s="150"/>
      <c r="H24" s="151"/>
      <c r="I24" s="151">
        <v>0.51440972222222225</v>
      </c>
      <c r="J24" s="151">
        <v>0.63940972222222225</v>
      </c>
      <c r="K24" s="151"/>
      <c r="L24" s="123"/>
    </row>
    <row r="25" spans="1:12" x14ac:dyDescent="0.25">
      <c r="A25" s="116">
        <f t="shared" ca="1" si="0"/>
        <v>8</v>
      </c>
      <c r="B25" s="143" t="s">
        <v>159</v>
      </c>
      <c r="C25" s="148">
        <v>11.789999961853027</v>
      </c>
      <c r="D25" s="144">
        <v>1.9420003890991211</v>
      </c>
      <c r="E25" s="149" t="s">
        <v>160</v>
      </c>
      <c r="F25" s="152">
        <v>2.0833333333333333E-3</v>
      </c>
      <c r="G25" s="150"/>
      <c r="H25" s="151"/>
      <c r="I25" s="151">
        <v>0.52076911257700176</v>
      </c>
      <c r="J25" s="151">
        <v>0.64576911257700176</v>
      </c>
      <c r="K25" s="151"/>
      <c r="L25" s="123"/>
    </row>
    <row r="26" spans="1:12" x14ac:dyDescent="0.25">
      <c r="A26" s="116">
        <f t="shared" ca="1" si="0"/>
        <v>9</v>
      </c>
      <c r="B26" s="143" t="s">
        <v>161</v>
      </c>
      <c r="C26" s="148">
        <v>13.732000350952148</v>
      </c>
      <c r="D26" s="144">
        <v>-13.574000343680382</v>
      </c>
      <c r="E26" s="149" t="s">
        <v>162</v>
      </c>
      <c r="F26" s="149"/>
      <c r="G26" s="150"/>
      <c r="H26" s="151"/>
      <c r="I26" s="151">
        <v>0.52281144394495427</v>
      </c>
      <c r="J26" s="151">
        <v>0.64781144394495416</v>
      </c>
      <c r="K26" s="151"/>
      <c r="L26" s="123"/>
    </row>
    <row r="27" spans="1:12" x14ac:dyDescent="0.25">
      <c r="A27" s="116">
        <f t="shared" ca="1" si="0"/>
        <v>10</v>
      </c>
      <c r="B27" s="143" t="s">
        <v>145</v>
      </c>
      <c r="C27" s="148">
        <v>2.371999979019165</v>
      </c>
      <c r="D27" s="144">
        <v>0.6119999885559082</v>
      </c>
      <c r="E27" s="149" t="s">
        <v>70</v>
      </c>
      <c r="F27" s="152">
        <v>1.3888888888888889E-3</v>
      </c>
      <c r="G27" s="150">
        <v>0.31870236111111111</v>
      </c>
      <c r="H27" s="151"/>
      <c r="I27" s="151"/>
      <c r="J27" s="151"/>
      <c r="K27" s="151"/>
      <c r="L27" s="123"/>
    </row>
    <row r="28" spans="1:12" x14ac:dyDescent="0.25">
      <c r="A28" s="116">
        <f t="shared" ca="1" si="0"/>
        <v>11</v>
      </c>
      <c r="B28" s="143" t="s">
        <v>146</v>
      </c>
      <c r="C28" s="148">
        <v>2.9839999675750732</v>
      </c>
      <c r="D28" s="144">
        <v>0.51799988746643066</v>
      </c>
      <c r="E28" s="149" t="s">
        <v>72</v>
      </c>
      <c r="F28" s="152">
        <v>0</v>
      </c>
      <c r="G28" s="150">
        <v>0.31955909481210459</v>
      </c>
      <c r="H28" s="151"/>
      <c r="I28" s="151"/>
      <c r="J28" s="151"/>
      <c r="K28" s="151"/>
      <c r="L28" s="123"/>
    </row>
    <row r="29" spans="1:12" x14ac:dyDescent="0.25">
      <c r="A29" s="116">
        <f t="shared" ca="1" si="0"/>
        <v>12</v>
      </c>
      <c r="B29" s="143" t="s">
        <v>147</v>
      </c>
      <c r="C29" s="148">
        <v>3.5019998550415039</v>
      </c>
      <c r="D29" s="144">
        <v>0.65199995040893555</v>
      </c>
      <c r="E29" s="149" t="s">
        <v>74</v>
      </c>
      <c r="F29" s="152">
        <v>6.9444444444444447E-4</v>
      </c>
      <c r="G29" s="150">
        <v>0.32000958628256815</v>
      </c>
      <c r="H29" s="151"/>
      <c r="I29" s="151"/>
      <c r="J29" s="151"/>
      <c r="K29" s="151"/>
      <c r="L29" s="123"/>
    </row>
    <row r="30" spans="1:12" x14ac:dyDescent="0.25">
      <c r="A30" s="116">
        <f t="shared" ca="1" si="0"/>
        <v>13</v>
      </c>
      <c r="B30" s="143" t="s">
        <v>148</v>
      </c>
      <c r="C30" s="148">
        <v>4.1539998054504395</v>
      </c>
      <c r="D30" s="144">
        <v>1.3070001602172852</v>
      </c>
      <c r="E30" s="149" t="s">
        <v>76</v>
      </c>
      <c r="F30" s="152">
        <v>1.3888888888888889E-3</v>
      </c>
      <c r="G30" s="150">
        <v>0.32059229166666664</v>
      </c>
      <c r="H30" s="151"/>
      <c r="I30" s="151"/>
      <c r="J30" s="151"/>
      <c r="K30" s="151"/>
      <c r="L30" s="123"/>
    </row>
    <row r="31" spans="1:12" ht="15.75" thickBot="1" x14ac:dyDescent="0.3">
      <c r="A31" s="116">
        <f t="shared" ca="1" si="0"/>
        <v>14</v>
      </c>
      <c r="B31" s="143" t="s">
        <v>149</v>
      </c>
      <c r="C31" s="148">
        <v>5.4609999656677246</v>
      </c>
      <c r="D31" s="144">
        <v>1.3070001602172852</v>
      </c>
      <c r="E31" s="149" t="s">
        <v>78</v>
      </c>
      <c r="F31" s="149"/>
      <c r="G31" s="150">
        <v>0.32190857631101505</v>
      </c>
      <c r="H31" s="151"/>
      <c r="I31" s="151"/>
      <c r="J31" s="151"/>
      <c r="K31" s="151"/>
      <c r="L31" s="123"/>
    </row>
    <row r="32" spans="1:12" x14ac:dyDescent="0.25">
      <c r="A32" s="118"/>
      <c r="B32" s="119"/>
      <c r="C32" s="119"/>
      <c r="D32" s="120"/>
      <c r="E32" s="121"/>
      <c r="F32" s="122" t="s">
        <v>49</v>
      </c>
      <c r="G32" s="153" t="s">
        <v>163</v>
      </c>
      <c r="H32" s="154" t="s">
        <v>163</v>
      </c>
      <c r="I32" s="154" t="s">
        <v>163</v>
      </c>
      <c r="J32" s="154" t="s">
        <v>163</v>
      </c>
      <c r="K32" s="154" t="s">
        <v>163</v>
      </c>
      <c r="L32" s="123"/>
    </row>
    <row r="33" spans="1:13" x14ac:dyDescent="0.25">
      <c r="A33" s="123"/>
      <c r="B33" s="105"/>
      <c r="C33" s="105"/>
      <c r="D33" s="124"/>
      <c r="E33" s="155"/>
      <c r="F33" s="156" t="s">
        <v>50</v>
      </c>
      <c r="G33" s="157">
        <v>5.4609999656677246</v>
      </c>
      <c r="H33" s="158">
        <v>5.8870000839233398</v>
      </c>
      <c r="I33" s="158">
        <v>13.732000350952148</v>
      </c>
      <c r="J33" s="158">
        <v>13.732000350952148</v>
      </c>
      <c r="K33" s="158">
        <v>5.8870000839233398</v>
      </c>
      <c r="L33" s="258">
        <f>SUM(G33:K33)</f>
        <v>44.699000835418701</v>
      </c>
    </row>
    <row r="34" spans="1:13" x14ac:dyDescent="0.25">
      <c r="A34" s="123"/>
      <c r="B34" s="105"/>
      <c r="C34" s="105"/>
      <c r="D34" s="124"/>
      <c r="E34" s="155"/>
      <c r="F34" s="156" t="s">
        <v>51</v>
      </c>
      <c r="G34" s="159">
        <v>5.5555555555555558E-3</v>
      </c>
      <c r="H34" s="160">
        <v>6.9444444444444441E-3</v>
      </c>
      <c r="I34" s="160">
        <v>1.5277777777777777E-2</v>
      </c>
      <c r="J34" s="160">
        <v>1.5277777777777777E-2</v>
      </c>
      <c r="K34" s="160">
        <v>6.9444444444444441E-3</v>
      </c>
      <c r="L34" s="123"/>
    </row>
    <row r="35" spans="1:13" ht="15.75" thickBot="1" x14ac:dyDescent="0.3">
      <c r="A35" s="125"/>
      <c r="B35" s="126"/>
      <c r="C35" s="126"/>
      <c r="D35" s="127"/>
      <c r="E35" s="351" t="s">
        <v>52</v>
      </c>
      <c r="F35" s="352"/>
      <c r="G35" s="161">
        <f>G33/(24*IF(G34&gt;0,G34,1))</f>
        <v>40.957499742507935</v>
      </c>
      <c r="H35" s="162">
        <f>H33/(24*IF(H34&gt;0,H34,1))</f>
        <v>35.322000503540039</v>
      </c>
      <c r="I35" s="162">
        <f>I33/(24*IF(I34&gt;0,I34,1))</f>
        <v>37.45091004805132</v>
      </c>
      <c r="J35" s="162">
        <f>J33/(24*IF(J34&gt;0,J34,1))</f>
        <v>37.45091004805132</v>
      </c>
      <c r="K35" s="162">
        <f>K33/(24*IF(K34&gt;0,K34,1))</f>
        <v>35.322000503540039</v>
      </c>
      <c r="L35" s="123"/>
    </row>
    <row r="36" spans="1:13" s="105" customFormat="1" x14ac:dyDescent="0.25">
      <c r="A36" s="119"/>
      <c r="B36" s="119"/>
      <c r="C36" s="163"/>
      <c r="D36" s="119"/>
      <c r="E36" s="119"/>
      <c r="F36" s="119"/>
      <c r="G36" s="164"/>
      <c r="H36" s="119"/>
      <c r="M36" s="108"/>
    </row>
    <row r="37" spans="1:13" s="105" customFormat="1" x14ac:dyDescent="0.25">
      <c r="C37" s="165"/>
      <c r="D37" s="110"/>
      <c r="E37" s="136"/>
      <c r="F37" s="109" t="str">
        <f>F9</f>
        <v>Nr.K2</v>
      </c>
      <c r="G37" s="110"/>
      <c r="H37" s="136"/>
      <c r="L37" s="111"/>
    </row>
    <row r="38" spans="1:13" s="105" customFormat="1" x14ac:dyDescent="0.25">
      <c r="A38" s="329" t="s">
        <v>151</v>
      </c>
      <c r="B38" s="329"/>
      <c r="C38" s="329"/>
      <c r="D38" s="329"/>
      <c r="E38" s="329"/>
      <c r="F38" s="329"/>
      <c r="G38" s="112"/>
      <c r="H38" s="112"/>
      <c r="I38" s="112"/>
      <c r="J38" s="112"/>
      <c r="K38" s="112"/>
      <c r="L38" s="112"/>
    </row>
    <row r="39" spans="1:13" ht="12.75" customHeight="1" thickBot="1" x14ac:dyDescent="0.3">
      <c r="D39" s="105"/>
      <c r="E39" s="105"/>
      <c r="G39" s="105"/>
      <c r="H39" s="105"/>
      <c r="I39" s="105"/>
      <c r="J39" s="107"/>
      <c r="K39" s="115"/>
      <c r="L39" s="115"/>
    </row>
    <row r="40" spans="1:13" x14ac:dyDescent="0.25">
      <c r="A40" s="344" t="s">
        <v>0</v>
      </c>
      <c r="B40" s="339" t="s">
        <v>43</v>
      </c>
      <c r="C40" s="339" t="s">
        <v>44</v>
      </c>
      <c r="D40" s="349" t="s">
        <v>45</v>
      </c>
      <c r="E40" s="339" t="s">
        <v>46</v>
      </c>
      <c r="F40" s="339" t="s">
        <v>47</v>
      </c>
      <c r="G40" s="137" t="s">
        <v>48</v>
      </c>
      <c r="H40" s="138" t="s">
        <v>48</v>
      </c>
      <c r="I40" s="138" t="s">
        <v>48</v>
      </c>
      <c r="J40" s="138" t="s">
        <v>48</v>
      </c>
      <c r="K40" s="138" t="s">
        <v>48</v>
      </c>
      <c r="L40" s="123"/>
    </row>
    <row r="41" spans="1:13" x14ac:dyDescent="0.25">
      <c r="A41" s="345"/>
      <c r="B41" s="340"/>
      <c r="C41" s="340"/>
      <c r="D41" s="340"/>
      <c r="E41" s="340"/>
      <c r="F41" s="340"/>
      <c r="G41" s="139">
        <v>2</v>
      </c>
      <c r="H41" s="140">
        <f>G41+2</f>
        <v>4</v>
      </c>
      <c r="I41" s="140">
        <f>H41+2</f>
        <v>6</v>
      </c>
      <c r="J41" s="140">
        <f>I41+2</f>
        <v>8</v>
      </c>
      <c r="K41" s="140">
        <f>J41+2</f>
        <v>10</v>
      </c>
      <c r="L41" s="123"/>
    </row>
    <row r="42" spans="1:13" ht="15" customHeight="1" thickBot="1" x14ac:dyDescent="0.3">
      <c r="A42" s="346"/>
      <c r="B42" s="341"/>
      <c r="C42" s="341"/>
      <c r="D42" s="350"/>
      <c r="E42" s="341"/>
      <c r="F42" s="341"/>
      <c r="G42" s="141" t="s">
        <v>136</v>
      </c>
      <c r="H42" s="142" t="s">
        <v>136</v>
      </c>
      <c r="I42" s="142" t="s">
        <v>136</v>
      </c>
      <c r="J42" s="142" t="s">
        <v>136</v>
      </c>
      <c r="K42" s="142" t="s">
        <v>136</v>
      </c>
      <c r="L42" s="123"/>
    </row>
    <row r="43" spans="1:13" x14ac:dyDescent="0.25">
      <c r="A43" s="116">
        <f t="shared" ref="A43:A56" ca="1" si="1">IF(B43&lt;&gt;"",OFFSET(A43,-1,0)+1,"")</f>
        <v>1</v>
      </c>
      <c r="B43" s="143" t="s">
        <v>161</v>
      </c>
      <c r="C43" s="148">
        <v>0</v>
      </c>
      <c r="D43" s="144">
        <v>1.9480000734329224</v>
      </c>
      <c r="E43" s="149" t="s">
        <v>162</v>
      </c>
      <c r="F43" s="152">
        <v>2.0833333333333333E-3</v>
      </c>
      <c r="G43" s="150"/>
      <c r="H43" s="151"/>
      <c r="I43" s="151">
        <v>0.52468749999999997</v>
      </c>
      <c r="J43" s="151">
        <v>0.64968749999999997</v>
      </c>
      <c r="K43" s="151"/>
      <c r="L43" s="123"/>
    </row>
    <row r="44" spans="1:13" x14ac:dyDescent="0.25">
      <c r="A44" s="116">
        <f t="shared" ca="1" si="1"/>
        <v>2</v>
      </c>
      <c r="B44" s="143" t="s">
        <v>159</v>
      </c>
      <c r="C44" s="148">
        <v>1.9480000734329224</v>
      </c>
      <c r="D44" s="144">
        <v>2.5999997854232788</v>
      </c>
      <c r="E44" s="149" t="s">
        <v>164</v>
      </c>
      <c r="F44" s="152">
        <v>3.472222222222222E-3</v>
      </c>
      <c r="G44" s="150"/>
      <c r="H44" s="151"/>
      <c r="I44" s="151">
        <v>0.52700927977311296</v>
      </c>
      <c r="J44" s="151">
        <v>0.65200927977311296</v>
      </c>
      <c r="K44" s="151"/>
      <c r="L44" s="123"/>
    </row>
    <row r="45" spans="1:13" x14ac:dyDescent="0.25">
      <c r="A45" s="116">
        <f t="shared" ca="1" si="1"/>
        <v>3</v>
      </c>
      <c r="B45" s="143" t="s">
        <v>165</v>
      </c>
      <c r="C45" s="148">
        <v>4.5479998588562012</v>
      </c>
      <c r="D45" s="144">
        <v>5.2999973297119141E-2</v>
      </c>
      <c r="E45" s="149" t="s">
        <v>166</v>
      </c>
      <c r="F45" s="152">
        <v>0</v>
      </c>
      <c r="G45" s="150"/>
      <c r="H45" s="151"/>
      <c r="I45" s="151">
        <v>0.53017684011133159</v>
      </c>
      <c r="J45" s="151">
        <v>0.65517684011133159</v>
      </c>
      <c r="K45" s="151"/>
      <c r="L45" s="123"/>
    </row>
    <row r="46" spans="1:13" x14ac:dyDescent="0.25">
      <c r="A46" s="117">
        <f t="shared" ca="1" si="1"/>
        <v>4</v>
      </c>
      <c r="B46" s="143" t="s">
        <v>143</v>
      </c>
      <c r="C46" s="144">
        <v>0</v>
      </c>
      <c r="D46" s="144">
        <v>2.0550000667572021</v>
      </c>
      <c r="E46" s="145" t="s">
        <v>154</v>
      </c>
      <c r="F46" s="166">
        <v>2.0833333333333333E-3</v>
      </c>
      <c r="G46" s="146"/>
      <c r="H46" s="147">
        <v>0.34065972222222224</v>
      </c>
      <c r="I46" s="147"/>
      <c r="J46" s="147"/>
      <c r="K46" s="147">
        <v>0.73302083333333334</v>
      </c>
      <c r="L46" s="123"/>
    </row>
    <row r="47" spans="1:13" x14ac:dyDescent="0.25">
      <c r="A47" s="116">
        <f t="shared" ca="1" si="1"/>
        <v>5</v>
      </c>
      <c r="B47" s="143" t="s">
        <v>141</v>
      </c>
      <c r="C47" s="148">
        <v>2.0550000667572021</v>
      </c>
      <c r="D47" s="144">
        <v>1.6489999294281006</v>
      </c>
      <c r="E47" s="149" t="s">
        <v>155</v>
      </c>
      <c r="F47" s="149" t="s">
        <v>59</v>
      </c>
      <c r="G47" s="150"/>
      <c r="H47" s="151">
        <v>0.34239583333333334</v>
      </c>
      <c r="I47" s="151">
        <v>0.5358680555555555</v>
      </c>
      <c r="J47" s="151">
        <v>0.6608680555555555</v>
      </c>
      <c r="K47" s="151">
        <v>0.73475694444444439</v>
      </c>
      <c r="L47" s="123"/>
    </row>
    <row r="48" spans="1:13" x14ac:dyDescent="0.25">
      <c r="A48" s="116">
        <f t="shared" ca="1" si="1"/>
        <v>6</v>
      </c>
      <c r="B48" s="143" t="s">
        <v>139</v>
      </c>
      <c r="C48" s="148">
        <v>3.7039999961853027</v>
      </c>
      <c r="D48" s="144">
        <v>0.89400005340576172</v>
      </c>
      <c r="E48" s="149" t="s">
        <v>156</v>
      </c>
      <c r="F48" s="152">
        <v>6.9444444444444447E-4</v>
      </c>
      <c r="G48" s="150"/>
      <c r="H48" s="151">
        <v>0.34412708702139222</v>
      </c>
      <c r="I48" s="151">
        <v>0.53759930924361443</v>
      </c>
      <c r="J48" s="151">
        <v>0.66259930924361443</v>
      </c>
      <c r="K48" s="151">
        <v>0.73648819813250332</v>
      </c>
      <c r="L48" s="123"/>
    </row>
    <row r="49" spans="1:14" x14ac:dyDescent="0.25">
      <c r="A49" s="116">
        <f t="shared" ca="1" si="1"/>
        <v>7</v>
      </c>
      <c r="B49" s="143" t="s">
        <v>137</v>
      </c>
      <c r="C49" s="148">
        <v>4.5980000495910645</v>
      </c>
      <c r="D49" s="144">
        <v>1.0819997787475586</v>
      </c>
      <c r="E49" s="149" t="s">
        <v>157</v>
      </c>
      <c r="F49" s="149" t="s">
        <v>58</v>
      </c>
      <c r="G49" s="150"/>
      <c r="H49" s="151">
        <v>0.34496564625519649</v>
      </c>
      <c r="I49" s="151">
        <v>0.5384378684774187</v>
      </c>
      <c r="J49" s="151">
        <v>0.66343786847741859</v>
      </c>
      <c r="K49" s="151">
        <v>0.73732675736630759</v>
      </c>
      <c r="L49" s="123"/>
    </row>
    <row r="50" spans="1:14" x14ac:dyDescent="0.25">
      <c r="A50" s="116">
        <f t="shared" ca="1" si="1"/>
        <v>8</v>
      </c>
      <c r="B50" s="143" t="s">
        <v>67</v>
      </c>
      <c r="C50" s="148">
        <v>5.679999828338623</v>
      </c>
      <c r="D50" s="144">
        <v>0.15400028228759766</v>
      </c>
      <c r="E50" s="149" t="s">
        <v>133</v>
      </c>
      <c r="F50" s="152">
        <v>6.9444444444444447E-4</v>
      </c>
      <c r="G50" s="150"/>
      <c r="H50" s="151">
        <v>0.34607638888888892</v>
      </c>
      <c r="I50" s="151">
        <v>0.53954861111111108</v>
      </c>
      <c r="J50" s="151">
        <v>0.66454861111111108</v>
      </c>
      <c r="K50" s="151">
        <v>0.73843749999999997</v>
      </c>
      <c r="L50" s="123"/>
    </row>
    <row r="51" spans="1:14" x14ac:dyDescent="0.25">
      <c r="A51" s="116">
        <f t="shared" ca="1" si="1"/>
        <v>9</v>
      </c>
      <c r="B51" s="143" t="s">
        <v>65</v>
      </c>
      <c r="C51" s="148">
        <v>5.8340001106262207</v>
      </c>
      <c r="D51" s="144">
        <v>-5.8340001106262207</v>
      </c>
      <c r="E51" s="149" t="s">
        <v>66</v>
      </c>
      <c r="F51" s="149"/>
      <c r="G51" s="150"/>
      <c r="H51" s="151">
        <v>0.34655982906181904</v>
      </c>
      <c r="I51" s="151"/>
      <c r="J51" s="151"/>
      <c r="K51" s="151">
        <v>0.7389209401729302</v>
      </c>
      <c r="L51" s="123"/>
    </row>
    <row r="52" spans="1:14" x14ac:dyDescent="0.25">
      <c r="A52" s="116">
        <f t="shared" ca="1" si="1"/>
        <v>10</v>
      </c>
      <c r="B52" s="143" t="s">
        <v>149</v>
      </c>
      <c r="C52" s="148">
        <v>0</v>
      </c>
      <c r="D52" s="144">
        <v>1.3470000028610229</v>
      </c>
      <c r="E52" s="149" t="s">
        <v>78</v>
      </c>
      <c r="F52" s="152">
        <v>1.3888888888888889E-3</v>
      </c>
      <c r="G52" s="150">
        <v>0.32190972222222225</v>
      </c>
      <c r="H52" s="151"/>
      <c r="I52" s="151"/>
      <c r="J52" s="151"/>
      <c r="K52" s="151"/>
      <c r="L52" s="123"/>
    </row>
    <row r="53" spans="1:14" x14ac:dyDescent="0.25">
      <c r="A53" s="116">
        <f t="shared" ca="1" si="1"/>
        <v>11</v>
      </c>
      <c r="B53" s="143" t="s">
        <v>148</v>
      </c>
      <c r="C53" s="148">
        <v>1.3470000028610229</v>
      </c>
      <c r="D53" s="144">
        <v>0.63100004196166992</v>
      </c>
      <c r="E53" s="149" t="s">
        <v>79</v>
      </c>
      <c r="F53" s="152">
        <v>1.3888888888888889E-3</v>
      </c>
      <c r="G53" s="150">
        <v>0.3235763888888889</v>
      </c>
      <c r="H53" s="151"/>
      <c r="I53" s="151"/>
      <c r="J53" s="151"/>
      <c r="K53" s="151"/>
      <c r="L53" s="123"/>
    </row>
    <row r="54" spans="1:14" x14ac:dyDescent="0.25">
      <c r="A54" s="116">
        <f t="shared" ca="1" si="1"/>
        <v>12</v>
      </c>
      <c r="B54" s="143" t="s">
        <v>152</v>
      </c>
      <c r="C54" s="148">
        <v>1.9780000448226929</v>
      </c>
      <c r="D54" s="144">
        <v>0.35000002384185791</v>
      </c>
      <c r="E54" s="149" t="s">
        <v>81</v>
      </c>
      <c r="F54" s="152">
        <v>0</v>
      </c>
      <c r="G54" s="150">
        <v>0.32430560808080866</v>
      </c>
      <c r="H54" s="151"/>
      <c r="I54" s="151"/>
      <c r="J54" s="151"/>
      <c r="K54" s="151"/>
      <c r="L54" s="123"/>
    </row>
    <row r="55" spans="1:14" x14ac:dyDescent="0.25">
      <c r="A55" s="116">
        <f t="shared" ca="1" si="1"/>
        <v>13</v>
      </c>
      <c r="B55" s="143" t="s">
        <v>153</v>
      </c>
      <c r="C55" s="148">
        <v>2.3280000686645508</v>
      </c>
      <c r="D55" s="144">
        <v>0.85500001907348633</v>
      </c>
      <c r="E55" s="149" t="s">
        <v>83</v>
      </c>
      <c r="F55" s="152">
        <v>1.3888888888888889E-3</v>
      </c>
      <c r="G55" s="150">
        <v>0.3246885850938917</v>
      </c>
      <c r="H55" s="151"/>
      <c r="I55" s="151"/>
      <c r="J55" s="151"/>
      <c r="K55" s="151"/>
      <c r="L55" s="123"/>
    </row>
    <row r="56" spans="1:14" ht="15.75" thickBot="1" x14ac:dyDescent="0.3">
      <c r="A56" s="116">
        <f t="shared" ca="1" si="1"/>
        <v>14</v>
      </c>
      <c r="B56" s="143" t="s">
        <v>145</v>
      </c>
      <c r="C56" s="148">
        <v>3.1830000877380371</v>
      </c>
      <c r="D56" s="144">
        <v>-3.1830000877380371</v>
      </c>
      <c r="E56" s="149" t="s">
        <v>132</v>
      </c>
      <c r="F56" s="149"/>
      <c r="G56" s="150">
        <v>0.32586805555555554</v>
      </c>
      <c r="H56" s="151"/>
      <c r="I56" s="151"/>
      <c r="J56" s="151"/>
      <c r="K56" s="151"/>
      <c r="L56" s="123"/>
    </row>
    <row r="57" spans="1:14" x14ac:dyDescent="0.25">
      <c r="A57" s="118"/>
      <c r="B57" s="119"/>
      <c r="C57" s="119"/>
      <c r="D57" s="120"/>
      <c r="E57" s="167"/>
      <c r="F57" s="122" t="s">
        <v>49</v>
      </c>
      <c r="G57" s="153" t="s">
        <v>163</v>
      </c>
      <c r="H57" s="154" t="s">
        <v>163</v>
      </c>
      <c r="I57" s="154" t="s">
        <v>163</v>
      </c>
      <c r="J57" s="154" t="s">
        <v>163</v>
      </c>
      <c r="K57" s="154" t="s">
        <v>163</v>
      </c>
      <c r="L57" s="123"/>
    </row>
    <row r="58" spans="1:14" x14ac:dyDescent="0.25">
      <c r="A58" s="123"/>
      <c r="B58" s="105"/>
      <c r="C58" s="105"/>
      <c r="D58" s="124"/>
      <c r="E58" s="168"/>
      <c r="F58" s="156" t="s">
        <v>50</v>
      </c>
      <c r="G58" s="157">
        <v>5.5250000953674316</v>
      </c>
      <c r="H58" s="158">
        <v>5.8340001106262207</v>
      </c>
      <c r="I58" s="158">
        <v>14.086999893188477</v>
      </c>
      <c r="J58" s="158">
        <v>14.086999893188477</v>
      </c>
      <c r="K58" s="158">
        <v>5.8340001106262207</v>
      </c>
      <c r="L58" s="258">
        <f>SUM(G58:K58)</f>
        <v>45.367000102996826</v>
      </c>
    </row>
    <row r="59" spans="1:14" x14ac:dyDescent="0.25">
      <c r="A59" s="123"/>
      <c r="B59" s="105"/>
      <c r="C59" s="105"/>
      <c r="D59" s="124"/>
      <c r="E59" s="168"/>
      <c r="F59" s="156" t="s">
        <v>51</v>
      </c>
      <c r="G59" s="159">
        <v>6.2500000000000003E-3</v>
      </c>
      <c r="H59" s="160">
        <v>5.9027777777777776E-3</v>
      </c>
      <c r="I59" s="160">
        <v>1.5347222487131754E-2</v>
      </c>
      <c r="J59" s="160">
        <v>1.5347222487131754E-2</v>
      </c>
      <c r="K59" s="160">
        <v>5.9027777777777776E-3</v>
      </c>
      <c r="L59" s="258">
        <f>L58+L33</f>
        <v>90.066000938415527</v>
      </c>
    </row>
    <row r="60" spans="1:14" ht="15.75" thickBot="1" x14ac:dyDescent="0.3">
      <c r="A60" s="123"/>
      <c r="B60" s="105"/>
      <c r="C60" s="105"/>
      <c r="D60" s="124"/>
      <c r="E60" s="351" t="s">
        <v>52</v>
      </c>
      <c r="F60" s="352"/>
      <c r="G60" s="161">
        <f>G58/(24*IF(G59&gt;0,G59,1))</f>
        <v>36.833333969116204</v>
      </c>
      <c r="H60" s="162">
        <f>H58/(24*IF(H59&gt;0,H59,1))</f>
        <v>41.181177251479205</v>
      </c>
      <c r="I60" s="162">
        <f>I58/(24*IF(I59&gt;0,I59,1))</f>
        <v>38.245247918638206</v>
      </c>
      <c r="J60" s="162">
        <f>J58/(24*IF(J59&gt;0,J59,1))</f>
        <v>38.245247918638206</v>
      </c>
      <c r="K60" s="162">
        <f>K58/(24*IF(K59&gt;0,K59,1))</f>
        <v>41.181177251479205</v>
      </c>
      <c r="L60" s="123"/>
    </row>
    <row r="61" spans="1:14" x14ac:dyDescent="0.25">
      <c r="A61" s="119"/>
      <c r="B61" s="119"/>
      <c r="C61" s="119"/>
      <c r="D61" s="119"/>
      <c r="E61" s="119"/>
      <c r="F61" s="119"/>
      <c r="G61" s="119"/>
      <c r="H61" s="119"/>
    </row>
    <row r="62" spans="1:14" ht="15.75" thickBot="1" x14ac:dyDescent="0.3">
      <c r="B62" s="130" t="s">
        <v>225</v>
      </c>
      <c r="G62" s="104"/>
      <c r="H62" s="104"/>
      <c r="I62" s="104"/>
      <c r="J62" s="104"/>
      <c r="K62" s="104"/>
      <c r="L62" s="131"/>
      <c r="M62" s="104"/>
      <c r="N62" s="104"/>
    </row>
    <row r="63" spans="1:14" ht="12.75" customHeight="1" x14ac:dyDescent="0.25">
      <c r="B63" s="103" t="s">
        <v>238</v>
      </c>
      <c r="C63" s="132"/>
      <c r="D63" s="132"/>
      <c r="E63" s="132"/>
      <c r="F63" s="132"/>
      <c r="G63" s="133"/>
      <c r="H63" s="133"/>
      <c r="I63" s="133"/>
      <c r="J63" s="133"/>
      <c r="K63" s="133"/>
      <c r="L63" s="133"/>
      <c r="M63" s="133"/>
      <c r="N63" s="104"/>
    </row>
    <row r="64" spans="1:14" x14ac:dyDescent="0.25">
      <c r="B64" s="132" t="s">
        <v>226</v>
      </c>
      <c r="C64" s="132"/>
      <c r="D64" s="132"/>
      <c r="E64" s="132"/>
      <c r="F64" s="132"/>
      <c r="G64" s="133"/>
      <c r="H64" s="133"/>
      <c r="I64" s="133"/>
      <c r="J64" s="133"/>
      <c r="K64" s="133"/>
      <c r="L64" s="133"/>
      <c r="M64" s="133"/>
      <c r="N64" s="104"/>
    </row>
    <row r="65" spans="2:15" x14ac:dyDescent="0.25">
      <c r="B65" s="132"/>
      <c r="C65" s="132"/>
      <c r="D65" s="132"/>
      <c r="E65" s="132"/>
      <c r="F65" s="132"/>
      <c r="G65" s="133"/>
      <c r="H65" s="133"/>
      <c r="I65" s="133"/>
      <c r="J65" s="133"/>
      <c r="K65" s="133"/>
      <c r="L65" s="133"/>
      <c r="M65" s="133"/>
      <c r="N65" s="104"/>
    </row>
    <row r="66" spans="2:15" ht="15.75" thickBot="1" x14ac:dyDescent="0.3">
      <c r="B66" s="130" t="s">
        <v>227</v>
      </c>
      <c r="G66" s="104"/>
      <c r="H66" s="104"/>
      <c r="I66" s="104"/>
      <c r="J66" s="104"/>
      <c r="K66" s="104"/>
      <c r="L66" s="104"/>
      <c r="M66" s="104"/>
      <c r="N66" s="104"/>
    </row>
    <row r="67" spans="2:15" x14ac:dyDescent="0.25">
      <c r="B67" s="103" t="s">
        <v>228</v>
      </c>
      <c r="G67" s="104"/>
      <c r="H67" s="104"/>
      <c r="I67" s="104"/>
      <c r="J67" s="104"/>
      <c r="K67" s="104"/>
      <c r="L67" s="104"/>
      <c r="M67" s="104"/>
      <c r="N67" s="104"/>
    </row>
    <row r="68" spans="2:15" x14ac:dyDescent="0.25">
      <c r="B68" s="135" t="s">
        <v>229</v>
      </c>
      <c r="G68" s="104"/>
      <c r="H68" s="104"/>
      <c r="I68" s="104"/>
      <c r="J68" s="104"/>
      <c r="K68" s="104"/>
      <c r="L68" s="104"/>
      <c r="M68" s="104"/>
      <c r="N68" s="104"/>
    </row>
    <row r="69" spans="2:15" x14ac:dyDescent="0.25">
      <c r="G69" s="104"/>
      <c r="H69" s="104"/>
      <c r="I69" s="104"/>
      <c r="J69" s="104"/>
      <c r="K69" s="104"/>
      <c r="L69" s="104"/>
      <c r="M69" s="104"/>
      <c r="N69" s="104"/>
      <c r="O69" s="104"/>
    </row>
    <row r="70" spans="2:15" x14ac:dyDescent="0.25">
      <c r="G70" s="104"/>
      <c r="H70" s="104"/>
      <c r="I70" s="104"/>
      <c r="J70" s="104"/>
      <c r="K70" s="104"/>
      <c r="L70" s="104"/>
      <c r="M70" s="104"/>
      <c r="N70" s="104"/>
      <c r="O70" s="104"/>
    </row>
    <row r="71" spans="2:15" ht="15.75" thickBot="1" x14ac:dyDescent="0.3">
      <c r="B71" s="130" t="s">
        <v>230</v>
      </c>
      <c r="G71" s="104"/>
      <c r="H71" s="104"/>
      <c r="I71" s="104"/>
      <c r="J71" s="104"/>
      <c r="K71" s="104"/>
      <c r="L71" s="104"/>
      <c r="M71" s="104"/>
      <c r="N71" s="104"/>
      <c r="O71" s="104"/>
    </row>
    <row r="72" spans="2:15" x14ac:dyDescent="0.25">
      <c r="B72" s="103" t="s">
        <v>218</v>
      </c>
      <c r="G72" s="104"/>
      <c r="H72" s="104"/>
      <c r="I72" s="104"/>
      <c r="J72" s="104"/>
      <c r="K72" s="104"/>
      <c r="L72" s="104"/>
      <c r="M72" s="104"/>
      <c r="N72" s="104"/>
      <c r="O72" s="104"/>
    </row>
  </sheetData>
  <mergeCells count="19">
    <mergeCell ref="E60:F60"/>
    <mergeCell ref="E35:F35"/>
    <mergeCell ref="A38:F38"/>
    <mergeCell ref="A40:A42"/>
    <mergeCell ref="B40:B42"/>
    <mergeCell ref="C40:C42"/>
    <mergeCell ref="D40:D42"/>
    <mergeCell ref="E40:E42"/>
    <mergeCell ref="F40:F42"/>
    <mergeCell ref="A9:E9"/>
    <mergeCell ref="A10:F10"/>
    <mergeCell ref="A15:A17"/>
    <mergeCell ref="B15:B17"/>
    <mergeCell ref="C15:C17"/>
    <mergeCell ref="D15:D17"/>
    <mergeCell ref="E15:E17"/>
    <mergeCell ref="F15:F17"/>
    <mergeCell ref="C12:E12"/>
    <mergeCell ref="C13:E13"/>
  </mergeCells>
  <pageMargins left="0.19685039370078741" right="0.19685039370078741" top="0.39370078740157483" bottom="0.39370078740157483" header="0" footer="0"/>
  <pageSetup paperSize="9" scale="76" pageOrder="overThenDown" orientation="portrait" r:id="rId1"/>
  <headerFooter alignWithMargins="0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2">
    <pageSetUpPr fitToPage="1"/>
  </sheetPr>
  <dimension ref="A1:O66"/>
  <sheetViews>
    <sheetView workbookViewId="0">
      <selection activeCell="C12" sqref="C12:E12"/>
    </sheetView>
  </sheetViews>
  <sheetFormatPr defaultColWidth="9.140625" defaultRowHeight="15" x14ac:dyDescent="0.25"/>
  <cols>
    <col min="1" max="1" width="3.42578125" style="103" customWidth="1"/>
    <col min="2" max="2" width="16" style="103" bestFit="1" customWidth="1"/>
    <col min="3" max="3" width="8.140625" style="103" customWidth="1"/>
    <col min="4" max="4" width="8.7109375" style="103" customWidth="1"/>
    <col min="5" max="5" width="8.140625" style="103" customWidth="1"/>
    <col min="6" max="6" width="10" style="103" customWidth="1"/>
    <col min="7" max="15" width="6.5703125" style="103" customWidth="1"/>
    <col min="16" max="16384" width="9.140625" style="103"/>
  </cols>
  <sheetData>
    <row r="1" spans="1:15" x14ac:dyDescent="0.25">
      <c r="A1" s="103" t="s">
        <v>219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x14ac:dyDescent="0.25">
      <c r="A2" s="103" t="s">
        <v>220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5"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103" t="s">
        <v>232</v>
      </c>
      <c r="G4" s="104"/>
      <c r="H4" s="104"/>
      <c r="I4" s="104"/>
      <c r="J4" s="104" t="s">
        <v>218</v>
      </c>
      <c r="K4" s="104"/>
      <c r="L4" s="104"/>
      <c r="M4" s="104"/>
      <c r="N4" s="104"/>
      <c r="O4" s="104"/>
    </row>
    <row r="5" spans="1:15" x14ac:dyDescent="0.25">
      <c r="A5" s="103" t="s">
        <v>39</v>
      </c>
      <c r="G5" s="104"/>
      <c r="H5" s="104"/>
      <c r="I5" s="104"/>
      <c r="J5" s="103" t="s">
        <v>221</v>
      </c>
      <c r="K5" s="104"/>
      <c r="L5" s="104"/>
      <c r="M5" s="104"/>
      <c r="N5" s="104"/>
      <c r="O5" s="104"/>
    </row>
    <row r="6" spans="1:15" x14ac:dyDescent="0.25">
      <c r="A6" s="103" t="s">
        <v>53</v>
      </c>
      <c r="G6" s="104"/>
      <c r="H6" s="104"/>
      <c r="I6" s="104"/>
      <c r="J6" s="104" t="s">
        <v>222</v>
      </c>
      <c r="K6" s="104"/>
      <c r="L6" s="104"/>
      <c r="M6" s="104"/>
      <c r="N6" s="104"/>
      <c r="O6" s="104"/>
    </row>
    <row r="7" spans="1:15" x14ac:dyDescent="0.25">
      <c r="A7" s="103" t="s">
        <v>54</v>
      </c>
      <c r="D7" s="103" t="s">
        <v>223</v>
      </c>
      <c r="G7" s="104"/>
      <c r="H7" s="104"/>
      <c r="I7" s="104"/>
      <c r="J7" s="104" t="s">
        <v>224</v>
      </c>
      <c r="K7" s="104"/>
      <c r="L7" s="104"/>
      <c r="M7" s="104"/>
      <c r="N7" s="104"/>
      <c r="O7" s="104"/>
    </row>
    <row r="8" spans="1:15" s="105" customFormat="1" x14ac:dyDescent="0.25">
      <c r="C8" s="106"/>
      <c r="G8" s="107"/>
      <c r="M8" s="108"/>
    </row>
    <row r="9" spans="1:15" s="105" customFormat="1" x14ac:dyDescent="0.25">
      <c r="A9" s="328" t="s">
        <v>40</v>
      </c>
      <c r="B9" s="328"/>
      <c r="C9" s="328"/>
      <c r="D9" s="328"/>
      <c r="E9" s="328"/>
      <c r="F9" s="109" t="s">
        <v>134</v>
      </c>
      <c r="G9" s="110"/>
      <c r="H9" s="136"/>
      <c r="L9" s="111"/>
    </row>
    <row r="10" spans="1:15" s="105" customFormat="1" x14ac:dyDescent="0.25">
      <c r="A10" s="329" t="s">
        <v>135</v>
      </c>
      <c r="B10" s="329"/>
      <c r="C10" s="329"/>
      <c r="D10" s="329"/>
      <c r="E10" s="329"/>
      <c r="F10" s="329"/>
      <c r="G10" s="112"/>
      <c r="H10" s="112"/>
      <c r="I10" s="112"/>
      <c r="J10" s="112"/>
      <c r="K10" s="112"/>
      <c r="L10" s="112"/>
    </row>
    <row r="11" spans="1:15" s="105" customFormat="1" ht="10.5" customHeight="1" x14ac:dyDescent="0.25">
      <c r="C11" s="113"/>
      <c r="D11" s="113"/>
      <c r="E11" s="113"/>
      <c r="F11" s="113"/>
      <c r="G11" s="112"/>
      <c r="H11" s="112"/>
      <c r="I11" s="112"/>
      <c r="J11" s="112"/>
      <c r="K11" s="112"/>
      <c r="L11" s="112"/>
    </row>
    <row r="12" spans="1:15" s="105" customFormat="1" x14ac:dyDescent="0.25">
      <c r="A12" s="105" t="s">
        <v>41</v>
      </c>
      <c r="C12" s="330" t="s">
        <v>344</v>
      </c>
      <c r="D12" s="330"/>
      <c r="E12" s="330"/>
      <c r="F12" s="113"/>
      <c r="G12" s="112"/>
      <c r="H12" s="112"/>
      <c r="I12" s="112"/>
      <c r="J12" s="112"/>
      <c r="K12" s="112"/>
      <c r="L12" s="112"/>
    </row>
    <row r="13" spans="1:15" s="105" customFormat="1" x14ac:dyDescent="0.25">
      <c r="A13" s="114" t="s">
        <v>42</v>
      </c>
      <c r="C13" s="329" t="s">
        <v>218</v>
      </c>
      <c r="D13" s="329"/>
      <c r="E13" s="329"/>
      <c r="F13" s="113"/>
      <c r="G13" s="112"/>
      <c r="H13" s="112"/>
      <c r="I13" s="112"/>
      <c r="J13" s="112"/>
      <c r="K13" s="112"/>
      <c r="L13" s="112"/>
    </row>
    <row r="14" spans="1:15" ht="12.75" customHeight="1" thickBot="1" x14ac:dyDescent="0.3">
      <c r="D14" s="105"/>
      <c r="E14" s="105"/>
      <c r="G14" s="105"/>
      <c r="H14" s="105"/>
      <c r="I14" s="105"/>
      <c r="J14" s="107"/>
      <c r="K14" s="115"/>
      <c r="L14" s="115"/>
    </row>
    <row r="15" spans="1:15" x14ac:dyDescent="0.25">
      <c r="A15" s="347" t="s">
        <v>0</v>
      </c>
      <c r="B15" s="349" t="s">
        <v>43</v>
      </c>
      <c r="C15" s="349" t="s">
        <v>44</v>
      </c>
      <c r="D15" s="349" t="s">
        <v>45</v>
      </c>
      <c r="E15" s="349" t="s">
        <v>46</v>
      </c>
      <c r="F15" s="349" t="s">
        <v>47</v>
      </c>
      <c r="G15" s="137" t="s">
        <v>48</v>
      </c>
      <c r="H15" s="138" t="s">
        <v>48</v>
      </c>
      <c r="I15" s="138" t="s">
        <v>48</v>
      </c>
      <c r="J15" s="138" t="s">
        <v>48</v>
      </c>
      <c r="K15" s="123"/>
    </row>
    <row r="16" spans="1:15" x14ac:dyDescent="0.25">
      <c r="A16" s="345"/>
      <c r="B16" s="340"/>
      <c r="C16" s="340"/>
      <c r="D16" s="340"/>
      <c r="E16" s="340"/>
      <c r="F16" s="340"/>
      <c r="G16" s="139" t="s">
        <v>1</v>
      </c>
      <c r="H16" s="140">
        <f>G16+2</f>
        <v>3</v>
      </c>
      <c r="I16" s="140">
        <f>H16+2</f>
        <v>5</v>
      </c>
      <c r="J16" s="140">
        <f>I16+2</f>
        <v>7</v>
      </c>
      <c r="K16" s="123"/>
    </row>
    <row r="17" spans="1:11" ht="15" customHeight="1" thickBot="1" x14ac:dyDescent="0.3">
      <c r="A17" s="348"/>
      <c r="B17" s="350"/>
      <c r="C17" s="350"/>
      <c r="D17" s="350"/>
      <c r="E17" s="350"/>
      <c r="F17" s="350"/>
      <c r="G17" s="141" t="s">
        <v>136</v>
      </c>
      <c r="H17" s="142" t="s">
        <v>136</v>
      </c>
      <c r="I17" s="142" t="s">
        <v>136</v>
      </c>
      <c r="J17" s="142" t="s">
        <v>136</v>
      </c>
      <c r="K17" s="123"/>
    </row>
    <row r="18" spans="1:11" x14ac:dyDescent="0.25">
      <c r="A18" s="117">
        <f t="shared" ref="A18:A28" ca="1" si="0">IF(B18&lt;&gt;"",OFFSET(A18,-1,0)+1,"")</f>
        <v>1</v>
      </c>
      <c r="B18" s="143" t="s">
        <v>65</v>
      </c>
      <c r="C18" s="144">
        <v>0</v>
      </c>
      <c r="D18" s="144">
        <v>0.15800000727176666</v>
      </c>
      <c r="E18" s="145" t="s">
        <v>66</v>
      </c>
      <c r="F18" s="145" t="s">
        <v>58</v>
      </c>
      <c r="G18" s="146">
        <v>0.31635416666666666</v>
      </c>
      <c r="H18" s="147">
        <v>0.33024305555555555</v>
      </c>
      <c r="I18" s="147">
        <v>0.50732638888888881</v>
      </c>
      <c r="J18" s="147">
        <v>0.7226041666666666</v>
      </c>
      <c r="K18" s="123"/>
    </row>
    <row r="19" spans="1:11" x14ac:dyDescent="0.25">
      <c r="A19" s="116">
        <f t="shared" ca="1" si="0"/>
        <v>2</v>
      </c>
      <c r="B19" s="143" t="s">
        <v>67</v>
      </c>
      <c r="C19" s="148">
        <v>0.15800000727176666</v>
      </c>
      <c r="D19" s="144">
        <v>1.0580000728368759</v>
      </c>
      <c r="E19" s="149" t="s">
        <v>68</v>
      </c>
      <c r="F19" s="149" t="s">
        <v>58</v>
      </c>
      <c r="G19" s="150">
        <v>0.31727055555555556</v>
      </c>
      <c r="H19" s="151">
        <v>0.33128152777777781</v>
      </c>
      <c r="I19" s="151">
        <v>0.50809027777777771</v>
      </c>
      <c r="J19" s="151">
        <v>0.72335277777777773</v>
      </c>
      <c r="K19" s="123"/>
    </row>
    <row r="20" spans="1:11" x14ac:dyDescent="0.25">
      <c r="A20" s="116">
        <f t="shared" ca="1" si="0"/>
        <v>3</v>
      </c>
      <c r="B20" s="143" t="s">
        <v>137</v>
      </c>
      <c r="C20" s="148">
        <v>1.2160000801086426</v>
      </c>
      <c r="D20" s="144">
        <v>0.94099998474121094</v>
      </c>
      <c r="E20" s="149" t="s">
        <v>138</v>
      </c>
      <c r="F20" s="152">
        <v>6.9444444444444447E-4</v>
      </c>
      <c r="G20" s="150"/>
      <c r="H20" s="151">
        <v>0.33241852012789569</v>
      </c>
      <c r="I20" s="151">
        <v>0.50930683164379553</v>
      </c>
      <c r="J20" s="151">
        <v>0.72454601497057969</v>
      </c>
      <c r="K20" s="123"/>
    </row>
    <row r="21" spans="1:11" x14ac:dyDescent="0.25">
      <c r="A21" s="116">
        <f t="shared" ca="1" si="0"/>
        <v>4</v>
      </c>
      <c r="B21" s="143" t="s">
        <v>139</v>
      </c>
      <c r="C21" s="148">
        <v>2.1570000648498535</v>
      </c>
      <c r="D21" s="144">
        <v>1.5939998626708984</v>
      </c>
      <c r="E21" s="149" t="s">
        <v>140</v>
      </c>
      <c r="F21" s="152">
        <v>2.0833333333333333E-3</v>
      </c>
      <c r="G21" s="150"/>
      <c r="H21" s="151">
        <v>0.33330446791333651</v>
      </c>
      <c r="I21" s="151">
        <v>0.51025480873996443</v>
      </c>
      <c r="J21" s="151">
        <v>0.72547541172132923</v>
      </c>
      <c r="K21" s="123"/>
    </row>
    <row r="22" spans="1:11" x14ac:dyDescent="0.25">
      <c r="A22" s="116">
        <f t="shared" ca="1" si="0"/>
        <v>5</v>
      </c>
      <c r="B22" s="143" t="s">
        <v>141</v>
      </c>
      <c r="C22" s="148">
        <v>3.750999927520752</v>
      </c>
      <c r="D22" s="144">
        <v>2.1020002365112305</v>
      </c>
      <c r="E22" s="149" t="s">
        <v>142</v>
      </c>
      <c r="F22" s="152">
        <v>2.0833333333333333E-3</v>
      </c>
      <c r="G22" s="150"/>
      <c r="H22" s="151">
        <v>0.33491604166666666</v>
      </c>
      <c r="I22" s="151">
        <v>0.51197916666666665</v>
      </c>
      <c r="J22" s="151">
        <v>0.72716597222222212</v>
      </c>
      <c r="K22" s="123"/>
    </row>
    <row r="23" spans="1:11" x14ac:dyDescent="0.25">
      <c r="A23" s="116">
        <f t="shared" ca="1" si="0"/>
        <v>6</v>
      </c>
      <c r="B23" s="143" t="s">
        <v>143</v>
      </c>
      <c r="C23" s="148">
        <v>5.8530001640319824</v>
      </c>
      <c r="D23" s="144">
        <v>-5.8530001640319824</v>
      </c>
      <c r="E23" s="149" t="s">
        <v>144</v>
      </c>
      <c r="F23" s="149"/>
      <c r="G23" s="150"/>
      <c r="H23" s="151">
        <v>0.3369929166666667</v>
      </c>
      <c r="I23" s="151">
        <v>0.51420138888888889</v>
      </c>
      <c r="J23" s="151">
        <v>0.72934444444444435</v>
      </c>
      <c r="K23" s="123"/>
    </row>
    <row r="24" spans="1:11" x14ac:dyDescent="0.25">
      <c r="A24" s="116">
        <f t="shared" ca="1" si="0"/>
        <v>7</v>
      </c>
      <c r="B24" s="143" t="s">
        <v>145</v>
      </c>
      <c r="C24" s="148">
        <v>2.371999979019165</v>
      </c>
      <c r="D24" s="144">
        <v>0.6119999885559082</v>
      </c>
      <c r="E24" s="149" t="s">
        <v>70</v>
      </c>
      <c r="F24" s="152">
        <v>1.3888888888888889E-3</v>
      </c>
      <c r="G24" s="150">
        <v>0.31870236111111111</v>
      </c>
      <c r="H24" s="151"/>
      <c r="I24" s="151"/>
      <c r="J24" s="151"/>
      <c r="K24" s="123"/>
    </row>
    <row r="25" spans="1:11" x14ac:dyDescent="0.25">
      <c r="A25" s="116">
        <f t="shared" ca="1" si="0"/>
        <v>8</v>
      </c>
      <c r="B25" s="143" t="s">
        <v>146</v>
      </c>
      <c r="C25" s="148">
        <v>2.9839999675750732</v>
      </c>
      <c r="D25" s="144">
        <v>0.51799988746643066</v>
      </c>
      <c r="E25" s="149" t="s">
        <v>72</v>
      </c>
      <c r="F25" s="152">
        <v>0</v>
      </c>
      <c r="G25" s="150">
        <v>0.31955909481210459</v>
      </c>
      <c r="H25" s="151"/>
      <c r="I25" s="151"/>
      <c r="J25" s="151"/>
      <c r="K25" s="123"/>
    </row>
    <row r="26" spans="1:11" x14ac:dyDescent="0.25">
      <c r="A26" s="116">
        <f t="shared" ca="1" si="0"/>
        <v>9</v>
      </c>
      <c r="B26" s="143" t="s">
        <v>147</v>
      </c>
      <c r="C26" s="148">
        <v>3.5019998550415039</v>
      </c>
      <c r="D26" s="144">
        <v>0.65199995040893555</v>
      </c>
      <c r="E26" s="149" t="s">
        <v>74</v>
      </c>
      <c r="F26" s="152">
        <v>6.9444444444444447E-4</v>
      </c>
      <c r="G26" s="150">
        <v>0.32000958628256815</v>
      </c>
      <c r="H26" s="151"/>
      <c r="I26" s="151"/>
      <c r="J26" s="151"/>
      <c r="K26" s="123"/>
    </row>
    <row r="27" spans="1:11" x14ac:dyDescent="0.25">
      <c r="A27" s="116">
        <f t="shared" ca="1" si="0"/>
        <v>10</v>
      </c>
      <c r="B27" s="143" t="s">
        <v>148</v>
      </c>
      <c r="C27" s="148">
        <v>4.1539998054504395</v>
      </c>
      <c r="D27" s="144">
        <v>1.3070001602172852</v>
      </c>
      <c r="E27" s="149" t="s">
        <v>76</v>
      </c>
      <c r="F27" s="152">
        <v>1.3888888888888889E-3</v>
      </c>
      <c r="G27" s="150">
        <v>0.32059229166666664</v>
      </c>
      <c r="H27" s="151"/>
      <c r="I27" s="151"/>
      <c r="J27" s="151"/>
      <c r="K27" s="123"/>
    </row>
    <row r="28" spans="1:11" ht="15.75" thickBot="1" x14ac:dyDescent="0.3">
      <c r="A28" s="116">
        <f t="shared" ca="1" si="0"/>
        <v>11</v>
      </c>
      <c r="B28" s="143" t="s">
        <v>149</v>
      </c>
      <c r="C28" s="148">
        <v>5.4609999656677246</v>
      </c>
      <c r="D28" s="144">
        <v>-5.4609999656677246</v>
      </c>
      <c r="E28" s="149" t="s">
        <v>78</v>
      </c>
      <c r="F28" s="149"/>
      <c r="G28" s="150">
        <v>0.32190857631101505</v>
      </c>
      <c r="H28" s="151"/>
      <c r="I28" s="151"/>
      <c r="J28" s="151"/>
      <c r="K28" s="123"/>
    </row>
    <row r="29" spans="1:11" x14ac:dyDescent="0.25">
      <c r="A29" s="118"/>
      <c r="B29" s="119"/>
      <c r="C29" s="119"/>
      <c r="D29" s="120"/>
      <c r="E29" s="121"/>
      <c r="F29" s="122" t="s">
        <v>49</v>
      </c>
      <c r="G29" s="153" t="s">
        <v>150</v>
      </c>
      <c r="H29" s="154" t="s">
        <v>150</v>
      </c>
      <c r="I29" s="154" t="s">
        <v>150</v>
      </c>
      <c r="J29" s="154" t="s">
        <v>150</v>
      </c>
      <c r="K29" s="123"/>
    </row>
    <row r="30" spans="1:11" x14ac:dyDescent="0.25">
      <c r="A30" s="123"/>
      <c r="B30" s="105"/>
      <c r="C30" s="105"/>
      <c r="D30" s="124"/>
      <c r="E30" s="155"/>
      <c r="F30" s="156" t="s">
        <v>50</v>
      </c>
      <c r="G30" s="157">
        <v>5.4609999656677246</v>
      </c>
      <c r="H30" s="158">
        <v>5.8870000839233398</v>
      </c>
      <c r="I30" s="158">
        <v>5.8870000839233398</v>
      </c>
      <c r="J30" s="158">
        <v>5.8870000839233398</v>
      </c>
      <c r="K30" s="258">
        <f>SUM(G30:J30)</f>
        <v>23.122000217437744</v>
      </c>
    </row>
    <row r="31" spans="1:11" x14ac:dyDescent="0.25">
      <c r="A31" s="123"/>
      <c r="B31" s="105"/>
      <c r="C31" s="105"/>
      <c r="D31" s="124"/>
      <c r="E31" s="155"/>
      <c r="F31" s="156" t="s">
        <v>51</v>
      </c>
      <c r="G31" s="159">
        <v>5.5555555555555558E-3</v>
      </c>
      <c r="H31" s="160">
        <v>6.9444444444444441E-3</v>
      </c>
      <c r="I31" s="160">
        <v>6.9444444444444441E-3</v>
      </c>
      <c r="J31" s="160">
        <v>6.9444444444444441E-3</v>
      </c>
      <c r="K31" s="123"/>
    </row>
    <row r="32" spans="1:11" ht="15.75" thickBot="1" x14ac:dyDescent="0.3">
      <c r="A32" s="125"/>
      <c r="B32" s="126"/>
      <c r="C32" s="126"/>
      <c r="D32" s="127"/>
      <c r="E32" s="351" t="s">
        <v>52</v>
      </c>
      <c r="F32" s="352"/>
      <c r="G32" s="161">
        <f>G30/(24*IF(G31&gt;0,G31,1))</f>
        <v>40.957499742507935</v>
      </c>
      <c r="H32" s="162">
        <f>H30/(24*IF(H31&gt;0,H31,1))</f>
        <v>35.322000503540039</v>
      </c>
      <c r="I32" s="162">
        <f>I30/(24*IF(I31&gt;0,I31,1))</f>
        <v>35.322000503540039</v>
      </c>
      <c r="J32" s="162">
        <f>J30/(24*IF(J31&gt;0,J31,1))</f>
        <v>35.322000503540039</v>
      </c>
      <c r="K32" s="123"/>
    </row>
    <row r="33" spans="1:13" s="105" customFormat="1" x14ac:dyDescent="0.25">
      <c r="A33" s="119"/>
      <c r="B33" s="119"/>
      <c r="C33" s="163"/>
      <c r="D33" s="119"/>
      <c r="E33" s="119"/>
      <c r="F33" s="119"/>
      <c r="G33" s="164"/>
      <c r="H33" s="119"/>
      <c r="M33" s="108"/>
    </row>
    <row r="34" spans="1:13" s="105" customFormat="1" x14ac:dyDescent="0.25">
      <c r="C34" s="165"/>
      <c r="D34" s="110"/>
      <c r="E34" s="136"/>
      <c r="F34" s="109" t="str">
        <f>F9</f>
        <v>Nr.K2</v>
      </c>
      <c r="G34" s="110"/>
      <c r="H34" s="136"/>
      <c r="L34" s="111"/>
    </row>
    <row r="35" spans="1:13" s="105" customFormat="1" x14ac:dyDescent="0.25">
      <c r="A35" s="329" t="s">
        <v>151</v>
      </c>
      <c r="B35" s="329"/>
      <c r="C35" s="329"/>
      <c r="D35" s="329"/>
      <c r="E35" s="329"/>
      <c r="F35" s="329"/>
      <c r="G35" s="112"/>
      <c r="H35" s="112"/>
      <c r="I35" s="112"/>
      <c r="J35" s="112"/>
      <c r="K35" s="112"/>
      <c r="L35" s="112"/>
    </row>
    <row r="36" spans="1:13" ht="12.75" customHeight="1" thickBot="1" x14ac:dyDescent="0.3">
      <c r="D36" s="105"/>
      <c r="E36" s="105"/>
      <c r="G36" s="105"/>
      <c r="H36" s="105"/>
      <c r="I36" s="105"/>
      <c r="J36" s="107"/>
      <c r="K36" s="115"/>
      <c r="L36" s="115"/>
    </row>
    <row r="37" spans="1:13" x14ac:dyDescent="0.25">
      <c r="A37" s="344" t="s">
        <v>0</v>
      </c>
      <c r="B37" s="339" t="s">
        <v>43</v>
      </c>
      <c r="C37" s="339" t="s">
        <v>44</v>
      </c>
      <c r="D37" s="349" t="s">
        <v>45</v>
      </c>
      <c r="E37" s="339" t="s">
        <v>46</v>
      </c>
      <c r="F37" s="339" t="s">
        <v>47</v>
      </c>
      <c r="G37" s="137" t="s">
        <v>48</v>
      </c>
      <c r="H37" s="138" t="s">
        <v>48</v>
      </c>
      <c r="I37" s="138" t="s">
        <v>48</v>
      </c>
      <c r="J37" s="138" t="s">
        <v>48</v>
      </c>
      <c r="K37" s="123"/>
    </row>
    <row r="38" spans="1:13" x14ac:dyDescent="0.25">
      <c r="A38" s="345"/>
      <c r="B38" s="340"/>
      <c r="C38" s="340"/>
      <c r="D38" s="340"/>
      <c r="E38" s="340"/>
      <c r="F38" s="340"/>
      <c r="G38" s="139">
        <v>2</v>
      </c>
      <c r="H38" s="140">
        <f>G38+2</f>
        <v>4</v>
      </c>
      <c r="I38" s="140">
        <f>H38+2</f>
        <v>6</v>
      </c>
      <c r="J38" s="140">
        <f>I38+2</f>
        <v>8</v>
      </c>
      <c r="K38" s="123"/>
    </row>
    <row r="39" spans="1:13" ht="15" customHeight="1" thickBot="1" x14ac:dyDescent="0.3">
      <c r="A39" s="346"/>
      <c r="B39" s="341"/>
      <c r="C39" s="341"/>
      <c r="D39" s="350"/>
      <c r="E39" s="341"/>
      <c r="F39" s="341"/>
      <c r="G39" s="141" t="s">
        <v>136</v>
      </c>
      <c r="H39" s="142" t="s">
        <v>136</v>
      </c>
      <c r="I39" s="142" t="s">
        <v>136</v>
      </c>
      <c r="J39" s="142" t="s">
        <v>136</v>
      </c>
      <c r="K39" s="123"/>
    </row>
    <row r="40" spans="1:13" x14ac:dyDescent="0.25">
      <c r="A40" s="116">
        <f t="shared" ref="A40:A50" ca="1" si="1">IF(B40&lt;&gt;"",OFFSET(A40,-1,0)+1,"")</f>
        <v>1</v>
      </c>
      <c r="B40" s="143" t="s">
        <v>149</v>
      </c>
      <c r="C40" s="148">
        <v>0</v>
      </c>
      <c r="D40" s="144">
        <v>1.3470000028610229</v>
      </c>
      <c r="E40" s="149" t="s">
        <v>78</v>
      </c>
      <c r="F40" s="152">
        <v>1.3888888888888889E-3</v>
      </c>
      <c r="G40" s="150">
        <v>0.32190972222222225</v>
      </c>
      <c r="H40" s="151"/>
      <c r="I40" s="151"/>
      <c r="J40" s="151"/>
      <c r="K40" s="123"/>
    </row>
    <row r="41" spans="1:13" x14ac:dyDescent="0.25">
      <c r="A41" s="116">
        <f t="shared" ca="1" si="1"/>
        <v>2</v>
      </c>
      <c r="B41" s="143" t="s">
        <v>148</v>
      </c>
      <c r="C41" s="148">
        <v>1.3470000028610229</v>
      </c>
      <c r="D41" s="144">
        <v>0.63100004196166992</v>
      </c>
      <c r="E41" s="149" t="s">
        <v>79</v>
      </c>
      <c r="F41" s="152">
        <v>1.3888888888888889E-3</v>
      </c>
      <c r="G41" s="150">
        <v>0.3235763888888889</v>
      </c>
      <c r="H41" s="151"/>
      <c r="I41" s="151"/>
      <c r="J41" s="151"/>
      <c r="K41" s="123"/>
    </row>
    <row r="42" spans="1:13" x14ac:dyDescent="0.25">
      <c r="A42" s="116">
        <f t="shared" ca="1" si="1"/>
        <v>3</v>
      </c>
      <c r="B42" s="143" t="s">
        <v>152</v>
      </c>
      <c r="C42" s="148">
        <v>1.9780000448226929</v>
      </c>
      <c r="D42" s="144">
        <v>0.35000002384185791</v>
      </c>
      <c r="E42" s="149" t="s">
        <v>81</v>
      </c>
      <c r="F42" s="152">
        <v>0</v>
      </c>
      <c r="G42" s="150">
        <v>0.32430560808080866</v>
      </c>
      <c r="H42" s="151"/>
      <c r="I42" s="151"/>
      <c r="J42" s="151"/>
      <c r="K42" s="123"/>
    </row>
    <row r="43" spans="1:13" x14ac:dyDescent="0.25">
      <c r="A43" s="116">
        <f t="shared" ca="1" si="1"/>
        <v>4</v>
      </c>
      <c r="B43" s="143" t="s">
        <v>153</v>
      </c>
      <c r="C43" s="148">
        <v>2.3280000686645508</v>
      </c>
      <c r="D43" s="144">
        <v>0.85500001907348633</v>
      </c>
      <c r="E43" s="149" t="s">
        <v>83</v>
      </c>
      <c r="F43" s="152">
        <v>1.3888888888888889E-3</v>
      </c>
      <c r="G43" s="150">
        <v>0.3246885850938917</v>
      </c>
      <c r="H43" s="151"/>
      <c r="I43" s="151"/>
      <c r="J43" s="151"/>
      <c r="K43" s="123"/>
    </row>
    <row r="44" spans="1:13" x14ac:dyDescent="0.25">
      <c r="A44" s="116">
        <f t="shared" ca="1" si="1"/>
        <v>5</v>
      </c>
      <c r="B44" s="143" t="s">
        <v>145</v>
      </c>
      <c r="C44" s="148">
        <v>3.1830000877380371</v>
      </c>
      <c r="D44" s="144">
        <v>2.1879997253417969</v>
      </c>
      <c r="E44" s="149" t="s">
        <v>132</v>
      </c>
      <c r="F44" s="152">
        <v>1.3888888888888889E-3</v>
      </c>
      <c r="G44" s="150">
        <v>0.32586805555555554</v>
      </c>
      <c r="H44" s="151"/>
      <c r="I44" s="151"/>
      <c r="J44" s="151"/>
      <c r="K44" s="123"/>
    </row>
    <row r="45" spans="1:13" x14ac:dyDescent="0.25">
      <c r="A45" s="117">
        <f t="shared" ca="1" si="1"/>
        <v>6</v>
      </c>
      <c r="B45" s="143" t="s">
        <v>143</v>
      </c>
      <c r="C45" s="144">
        <v>0</v>
      </c>
      <c r="D45" s="144">
        <v>2.0550000667572021</v>
      </c>
      <c r="E45" s="145" t="s">
        <v>154</v>
      </c>
      <c r="F45" s="166">
        <v>2.0833333333333333E-3</v>
      </c>
      <c r="G45" s="146"/>
      <c r="H45" s="147">
        <v>0.34065972222222224</v>
      </c>
      <c r="I45" s="147">
        <v>0.52815972222222218</v>
      </c>
      <c r="J45" s="147">
        <v>0.73302083333333334</v>
      </c>
      <c r="K45" s="123"/>
    </row>
    <row r="46" spans="1:13" x14ac:dyDescent="0.25">
      <c r="A46" s="116">
        <f t="shared" ca="1" si="1"/>
        <v>7</v>
      </c>
      <c r="B46" s="143" t="s">
        <v>141</v>
      </c>
      <c r="C46" s="148">
        <v>2.0550000667572021</v>
      </c>
      <c r="D46" s="144">
        <v>1.6489999294281006</v>
      </c>
      <c r="E46" s="149" t="s">
        <v>155</v>
      </c>
      <c r="F46" s="152">
        <v>1.3888888888888889E-3</v>
      </c>
      <c r="G46" s="150"/>
      <c r="H46" s="151">
        <v>0.34239583333333334</v>
      </c>
      <c r="I46" s="151">
        <v>0.52989583333333334</v>
      </c>
      <c r="J46" s="151">
        <v>0.73475694444444439</v>
      </c>
      <c r="K46" s="123"/>
    </row>
    <row r="47" spans="1:13" x14ac:dyDescent="0.25">
      <c r="A47" s="116">
        <f t="shared" ca="1" si="1"/>
        <v>8</v>
      </c>
      <c r="B47" s="143" t="s">
        <v>139</v>
      </c>
      <c r="C47" s="148">
        <v>3.7039999961853027</v>
      </c>
      <c r="D47" s="144">
        <v>0.89400005340576172</v>
      </c>
      <c r="E47" s="149" t="s">
        <v>156</v>
      </c>
      <c r="F47" s="152">
        <v>6.9444444444444447E-4</v>
      </c>
      <c r="G47" s="150"/>
      <c r="H47" s="151">
        <v>0.34412708702139222</v>
      </c>
      <c r="I47" s="151">
        <v>0.53162708702139216</v>
      </c>
      <c r="J47" s="151">
        <v>0.73648819813250332</v>
      </c>
      <c r="K47" s="123"/>
    </row>
    <row r="48" spans="1:13" x14ac:dyDescent="0.25">
      <c r="A48" s="116">
        <f t="shared" ca="1" si="1"/>
        <v>9</v>
      </c>
      <c r="B48" s="143" t="s">
        <v>137</v>
      </c>
      <c r="C48" s="148">
        <v>4.5980000495910645</v>
      </c>
      <c r="D48" s="144">
        <v>1.0819997787475586</v>
      </c>
      <c r="E48" s="149" t="s">
        <v>157</v>
      </c>
      <c r="F48" s="152">
        <v>1.3888888888888889E-3</v>
      </c>
      <c r="G48" s="150"/>
      <c r="H48" s="151">
        <v>0.34496564625519649</v>
      </c>
      <c r="I48" s="151">
        <v>0.53246564625519643</v>
      </c>
      <c r="J48" s="151">
        <v>0.73732675736630759</v>
      </c>
      <c r="K48" s="123"/>
    </row>
    <row r="49" spans="1:15" x14ac:dyDescent="0.25">
      <c r="A49" s="116">
        <f t="shared" ca="1" si="1"/>
        <v>10</v>
      </c>
      <c r="B49" s="143" t="s">
        <v>67</v>
      </c>
      <c r="C49" s="148">
        <v>5.679999828338623</v>
      </c>
      <c r="D49" s="144">
        <v>0.15400028228759766</v>
      </c>
      <c r="E49" s="149" t="s">
        <v>133</v>
      </c>
      <c r="F49" s="152">
        <v>6.9444444444444447E-4</v>
      </c>
      <c r="G49" s="150">
        <v>0.32753472222222224</v>
      </c>
      <c r="H49" s="151">
        <v>0.34607638888888892</v>
      </c>
      <c r="I49" s="151">
        <v>0.53357638888888881</v>
      </c>
      <c r="J49" s="151">
        <v>0.73843749999999997</v>
      </c>
      <c r="K49" s="123"/>
    </row>
    <row r="50" spans="1:15" ht="15.75" thickBot="1" x14ac:dyDescent="0.3">
      <c r="A50" s="116">
        <f t="shared" ca="1" si="1"/>
        <v>11</v>
      </c>
      <c r="B50" s="143" t="s">
        <v>65</v>
      </c>
      <c r="C50" s="148">
        <v>5.8340001106262207</v>
      </c>
      <c r="D50" s="144">
        <v>-5.8340001106262207</v>
      </c>
      <c r="E50" s="149" t="s">
        <v>66</v>
      </c>
      <c r="F50" s="149"/>
      <c r="G50" s="150">
        <v>0.32801816239515236</v>
      </c>
      <c r="H50" s="151">
        <v>0.34655982906181904</v>
      </c>
      <c r="I50" s="151">
        <v>0.53405982906181904</v>
      </c>
      <c r="J50" s="151">
        <v>0.7389209401729302</v>
      </c>
      <c r="K50" s="123"/>
    </row>
    <row r="51" spans="1:15" x14ac:dyDescent="0.25">
      <c r="A51" s="118"/>
      <c r="B51" s="119"/>
      <c r="C51" s="119"/>
      <c r="D51" s="120"/>
      <c r="E51" s="167"/>
      <c r="F51" s="122" t="s">
        <v>49</v>
      </c>
      <c r="G51" s="153" t="s">
        <v>150</v>
      </c>
      <c r="H51" s="154" t="s">
        <v>150</v>
      </c>
      <c r="I51" s="154" t="s">
        <v>150</v>
      </c>
      <c r="J51" s="154" t="s">
        <v>150</v>
      </c>
      <c r="K51" s="123"/>
    </row>
    <row r="52" spans="1:15" x14ac:dyDescent="0.25">
      <c r="A52" s="123"/>
      <c r="B52" s="105"/>
      <c r="C52" s="105"/>
      <c r="D52" s="124"/>
      <c r="E52" s="168"/>
      <c r="F52" s="156" t="s">
        <v>50</v>
      </c>
      <c r="G52" s="157">
        <v>5.5250000953674316</v>
      </c>
      <c r="H52" s="158">
        <v>5.8340001106262207</v>
      </c>
      <c r="I52" s="158">
        <v>5.8340001106262207</v>
      </c>
      <c r="J52" s="158">
        <v>5.8340001106262207</v>
      </c>
      <c r="K52" s="258">
        <f>SUM(G52:J52)</f>
        <v>23.027000427246094</v>
      </c>
    </row>
    <row r="53" spans="1:15" x14ac:dyDescent="0.25">
      <c r="A53" s="123"/>
      <c r="B53" s="105"/>
      <c r="C53" s="105"/>
      <c r="D53" s="124"/>
      <c r="E53" s="168"/>
      <c r="F53" s="156" t="s">
        <v>51</v>
      </c>
      <c r="G53" s="159">
        <v>6.1111112435658773E-3</v>
      </c>
      <c r="H53" s="160">
        <v>5.9027777777777776E-3</v>
      </c>
      <c r="I53" s="160">
        <v>5.9027777777777776E-3</v>
      </c>
      <c r="J53" s="160">
        <v>5.9027777777777776E-3</v>
      </c>
      <c r="K53" s="258">
        <f>K52+K30</f>
        <v>46.149000644683838</v>
      </c>
    </row>
    <row r="54" spans="1:15" ht="15.75" thickBot="1" x14ac:dyDescent="0.3">
      <c r="A54" s="123"/>
      <c r="B54" s="105"/>
      <c r="C54" s="105"/>
      <c r="D54" s="124"/>
      <c r="E54" s="351" t="s">
        <v>52</v>
      </c>
      <c r="F54" s="352"/>
      <c r="G54" s="161">
        <f>G52/(24*IF(G53&gt;0,G53,1))</f>
        <v>37.670454379201928</v>
      </c>
      <c r="H54" s="162">
        <f>H52/(24*IF(H53&gt;0,H53,1))</f>
        <v>41.181177251479205</v>
      </c>
      <c r="I54" s="162">
        <f>I52/(24*IF(I53&gt;0,I53,1))</f>
        <v>41.181177251479205</v>
      </c>
      <c r="J54" s="162">
        <f>J52/(24*IF(J53&gt;0,J53,1))</f>
        <v>41.181177251479205</v>
      </c>
      <c r="K54" s="123"/>
    </row>
    <row r="55" spans="1:15" x14ac:dyDescent="0.25">
      <c r="A55" s="119"/>
      <c r="B55" s="119"/>
      <c r="C55" s="119"/>
      <c r="D55" s="119"/>
      <c r="E55" s="119"/>
      <c r="F55" s="119"/>
      <c r="G55" s="119"/>
      <c r="H55" s="119"/>
    </row>
    <row r="56" spans="1:15" ht="15.75" thickBot="1" x14ac:dyDescent="0.3">
      <c r="B56" s="130" t="s">
        <v>225</v>
      </c>
      <c r="G56" s="104"/>
      <c r="H56" s="104"/>
      <c r="I56" s="104"/>
      <c r="J56" s="104"/>
      <c r="K56" s="104"/>
      <c r="L56" s="131"/>
      <c r="M56" s="104"/>
      <c r="N56" s="104"/>
    </row>
    <row r="57" spans="1:15" ht="12.75" customHeight="1" x14ac:dyDescent="0.25">
      <c r="B57" s="103" t="s">
        <v>238</v>
      </c>
      <c r="C57" s="132"/>
      <c r="D57" s="132"/>
      <c r="E57" s="132"/>
      <c r="F57" s="132"/>
      <c r="G57" s="133"/>
      <c r="H57" s="133"/>
      <c r="I57" s="133"/>
      <c r="J57" s="133"/>
      <c r="K57" s="133"/>
      <c r="L57" s="133"/>
      <c r="M57" s="133"/>
      <c r="N57" s="104"/>
    </row>
    <row r="58" spans="1:15" x14ac:dyDescent="0.25">
      <c r="B58" s="132" t="s">
        <v>226</v>
      </c>
      <c r="C58" s="132"/>
      <c r="D58" s="132"/>
      <c r="E58" s="132"/>
      <c r="F58" s="132"/>
      <c r="G58" s="133"/>
      <c r="H58" s="133"/>
      <c r="I58" s="133"/>
      <c r="J58" s="133"/>
      <c r="K58" s="133"/>
      <c r="L58" s="133"/>
      <c r="M58" s="133"/>
      <c r="N58" s="104"/>
    </row>
    <row r="59" spans="1:15" x14ac:dyDescent="0.25">
      <c r="B59" s="132"/>
      <c r="C59" s="132"/>
      <c r="D59" s="132"/>
      <c r="E59" s="132"/>
      <c r="F59" s="132"/>
      <c r="G59" s="133"/>
      <c r="H59" s="133"/>
      <c r="I59" s="133"/>
      <c r="J59" s="133"/>
      <c r="K59" s="133"/>
      <c r="L59" s="133"/>
      <c r="M59" s="133"/>
      <c r="N59" s="104"/>
    </row>
    <row r="60" spans="1:15" ht="15.75" thickBot="1" x14ac:dyDescent="0.3">
      <c r="B60" s="130" t="s">
        <v>227</v>
      </c>
      <c r="G60" s="104"/>
      <c r="H60" s="104"/>
      <c r="I60" s="104"/>
      <c r="J60" s="104"/>
      <c r="K60" s="104"/>
      <c r="L60" s="104"/>
      <c r="M60" s="104"/>
      <c r="N60" s="104"/>
    </row>
    <row r="61" spans="1:15" x14ac:dyDescent="0.25">
      <c r="B61" s="103" t="s">
        <v>228</v>
      </c>
      <c r="G61" s="104"/>
      <c r="H61" s="104"/>
      <c r="I61" s="104"/>
      <c r="J61" s="104"/>
      <c r="K61" s="104"/>
      <c r="L61" s="104"/>
      <c r="M61" s="104"/>
      <c r="N61" s="104"/>
    </row>
    <row r="62" spans="1:15" x14ac:dyDescent="0.25">
      <c r="B62" s="135" t="s">
        <v>229</v>
      </c>
      <c r="G62" s="104"/>
      <c r="H62" s="104"/>
      <c r="I62" s="104"/>
      <c r="J62" s="104"/>
      <c r="K62" s="104"/>
      <c r="L62" s="104"/>
      <c r="M62" s="104"/>
      <c r="N62" s="104"/>
      <c r="O62" s="104"/>
    </row>
    <row r="63" spans="1:15" x14ac:dyDescent="0.25">
      <c r="G63" s="104"/>
      <c r="H63" s="104"/>
      <c r="I63" s="104"/>
      <c r="J63" s="104"/>
      <c r="K63" s="104"/>
      <c r="L63" s="104"/>
      <c r="M63" s="104"/>
      <c r="N63" s="104"/>
      <c r="O63" s="104"/>
    </row>
    <row r="64" spans="1:15" x14ac:dyDescent="0.25">
      <c r="G64" s="104"/>
      <c r="H64" s="104"/>
      <c r="I64" s="104"/>
      <c r="J64" s="104"/>
      <c r="K64" s="104"/>
      <c r="L64" s="104"/>
      <c r="M64" s="104"/>
      <c r="N64" s="104"/>
      <c r="O64" s="104"/>
    </row>
    <row r="65" spans="2:15" ht="15.75" thickBot="1" x14ac:dyDescent="0.3">
      <c r="B65" s="130" t="s">
        <v>230</v>
      </c>
      <c r="G65" s="104"/>
      <c r="H65" s="104"/>
      <c r="I65" s="104"/>
      <c r="J65" s="104"/>
      <c r="K65" s="104"/>
      <c r="L65" s="104"/>
      <c r="M65" s="104"/>
      <c r="N65" s="104"/>
      <c r="O65" s="104"/>
    </row>
    <row r="66" spans="2:15" x14ac:dyDescent="0.25">
      <c r="B66" s="103" t="s">
        <v>218</v>
      </c>
      <c r="G66" s="104"/>
      <c r="H66" s="104"/>
      <c r="I66" s="104"/>
      <c r="J66" s="104"/>
      <c r="K66" s="104"/>
      <c r="L66" s="104"/>
      <c r="M66" s="104"/>
      <c r="N66" s="104"/>
      <c r="O66" s="104"/>
    </row>
  </sheetData>
  <mergeCells count="19">
    <mergeCell ref="E54:F54"/>
    <mergeCell ref="E32:F32"/>
    <mergeCell ref="A35:F35"/>
    <mergeCell ref="A37:A39"/>
    <mergeCell ref="B37:B39"/>
    <mergeCell ref="C37:C39"/>
    <mergeCell ref="D37:D39"/>
    <mergeCell ref="E37:E39"/>
    <mergeCell ref="F37:F39"/>
    <mergeCell ref="A9:E9"/>
    <mergeCell ref="A10:F10"/>
    <mergeCell ref="A15:A17"/>
    <mergeCell ref="B15:B17"/>
    <mergeCell ref="C15:C17"/>
    <mergeCell ref="D15:D17"/>
    <mergeCell ref="E15:E17"/>
    <mergeCell ref="F15:F17"/>
    <mergeCell ref="C12:E12"/>
    <mergeCell ref="C13:E13"/>
  </mergeCells>
  <pageMargins left="0.19685039370078741" right="0.19685039370078741" top="0.39370078740157483" bottom="0.39370078740157483" header="0" footer="0"/>
  <pageSetup paperSize="9" scale="83" pageOrder="overThenDown" orientation="portrait" r:id="rId1"/>
  <headerFooter alignWithMargins="0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8"/>
  <sheetViews>
    <sheetView topLeftCell="A10" zoomScale="80" zoomScaleNormal="80" workbookViewId="0">
      <selection activeCell="C12" sqref="C12:D12"/>
    </sheetView>
  </sheetViews>
  <sheetFormatPr defaultColWidth="8.85546875" defaultRowHeight="15" x14ac:dyDescent="0.25"/>
  <cols>
    <col min="1" max="1" width="3.42578125" style="103" customWidth="1"/>
    <col min="2" max="2" width="21" style="103" bestFit="1" customWidth="1"/>
    <col min="3" max="3" width="8.5703125" style="103" customWidth="1"/>
    <col min="4" max="4" width="8.7109375" style="103" customWidth="1"/>
    <col min="5" max="5" width="8.85546875" style="103" customWidth="1"/>
    <col min="6" max="6" width="10" style="103" customWidth="1"/>
    <col min="7" max="9" width="6.5703125" style="104" customWidth="1"/>
    <col min="10" max="10" width="17.85546875" style="103" customWidth="1"/>
    <col min="11" max="11" width="8.85546875" style="103"/>
    <col min="12" max="12" width="16" style="103" customWidth="1"/>
    <col min="13" max="13" width="12.7109375" style="103" customWidth="1"/>
    <col min="14" max="17" width="8.85546875" style="103"/>
    <col min="18" max="18" width="11.85546875" style="103" customWidth="1"/>
    <col min="19" max="19" width="10.7109375" style="103" customWidth="1"/>
    <col min="20" max="16384" width="8.85546875" style="103"/>
  </cols>
  <sheetData>
    <row r="1" spans="1:19" x14ac:dyDescent="0.25">
      <c r="A1" s="103" t="s">
        <v>219</v>
      </c>
      <c r="J1" s="104"/>
    </row>
    <row r="2" spans="1:19" x14ac:dyDescent="0.25">
      <c r="A2" s="103" t="s">
        <v>220</v>
      </c>
      <c r="J2" s="104"/>
    </row>
    <row r="3" spans="1:19" x14ac:dyDescent="0.25">
      <c r="J3" s="104"/>
    </row>
    <row r="4" spans="1:19" x14ac:dyDescent="0.25">
      <c r="A4" s="103" t="s">
        <v>232</v>
      </c>
      <c r="I4" s="104" t="s">
        <v>218</v>
      </c>
      <c r="J4" s="104"/>
    </row>
    <row r="5" spans="1:19" x14ac:dyDescent="0.25">
      <c r="A5" s="103" t="s">
        <v>39</v>
      </c>
      <c r="I5" s="104" t="s">
        <v>221</v>
      </c>
      <c r="J5" s="104"/>
    </row>
    <row r="6" spans="1:19" x14ac:dyDescent="0.25">
      <c r="A6" s="103" t="s">
        <v>53</v>
      </c>
      <c r="I6" s="104" t="s">
        <v>222</v>
      </c>
      <c r="J6" s="104"/>
    </row>
    <row r="7" spans="1:19" x14ac:dyDescent="0.25">
      <c r="A7" s="103" t="s">
        <v>54</v>
      </c>
      <c r="D7" s="103" t="s">
        <v>223</v>
      </c>
      <c r="I7" s="104" t="s">
        <v>224</v>
      </c>
      <c r="J7" s="104"/>
    </row>
    <row r="8" spans="1:19" s="105" customFormat="1" x14ac:dyDescent="0.25">
      <c r="C8" s="106"/>
      <c r="G8" s="299"/>
      <c r="H8" s="114"/>
      <c r="I8" s="114"/>
    </row>
    <row r="9" spans="1:19" s="105" customFormat="1" x14ac:dyDescent="0.25">
      <c r="A9" s="328" t="s">
        <v>40</v>
      </c>
      <c r="B9" s="328"/>
      <c r="C9" s="328"/>
      <c r="D9" s="328"/>
      <c r="E9" s="328"/>
      <c r="F9" s="109" t="s">
        <v>271</v>
      </c>
      <c r="G9" s="300"/>
      <c r="H9" s="301"/>
      <c r="I9" s="114"/>
    </row>
    <row r="10" spans="1:19" s="105" customFormat="1" x14ac:dyDescent="0.25">
      <c r="A10" s="329" t="s">
        <v>272</v>
      </c>
      <c r="B10" s="329"/>
      <c r="C10" s="329"/>
      <c r="D10" s="329"/>
      <c r="E10" s="329"/>
      <c r="F10" s="329"/>
      <c r="G10" s="302"/>
      <c r="H10" s="302"/>
      <c r="I10" s="302"/>
      <c r="J10" s="112"/>
    </row>
    <row r="11" spans="1:19" s="105" customFormat="1" ht="10.5" customHeight="1" x14ac:dyDescent="0.25">
      <c r="C11" s="113"/>
      <c r="D11" s="113"/>
      <c r="E11" s="113"/>
      <c r="F11" s="113"/>
      <c r="G11" s="302"/>
      <c r="H11" s="302"/>
      <c r="I11" s="302"/>
      <c r="J11" s="112"/>
    </row>
    <row r="12" spans="1:19" s="105" customFormat="1" x14ac:dyDescent="0.25">
      <c r="A12" s="105" t="s">
        <v>41</v>
      </c>
      <c r="C12" s="353" t="s">
        <v>343</v>
      </c>
      <c r="D12" s="353"/>
      <c r="E12" s="113"/>
      <c r="F12" s="113"/>
      <c r="G12" s="302"/>
      <c r="H12" s="302"/>
      <c r="I12" s="302"/>
      <c r="J12" s="112"/>
    </row>
    <row r="13" spans="1:19" s="105" customFormat="1" x14ac:dyDescent="0.25">
      <c r="A13" s="114" t="s">
        <v>42</v>
      </c>
      <c r="C13" s="329" t="s">
        <v>218</v>
      </c>
      <c r="D13" s="329"/>
      <c r="E13" s="113"/>
      <c r="F13" s="113"/>
      <c r="G13" s="302"/>
      <c r="H13" s="302"/>
      <c r="I13" s="302"/>
      <c r="J13" s="112"/>
      <c r="R13" s="114"/>
      <c r="S13" s="114"/>
    </row>
    <row r="14" spans="1:19" ht="12.75" customHeight="1" thickBot="1" x14ac:dyDescent="0.3">
      <c r="D14" s="105"/>
      <c r="E14" s="105"/>
      <c r="G14" s="114"/>
      <c r="H14" s="303"/>
      <c r="I14" s="303"/>
      <c r="J14" s="115"/>
      <c r="R14" s="104"/>
      <c r="S14" s="104"/>
    </row>
    <row r="15" spans="1:19" ht="22.15" customHeight="1" x14ac:dyDescent="0.25">
      <c r="A15" s="347" t="s">
        <v>0</v>
      </c>
      <c r="B15" s="349" t="s">
        <v>43</v>
      </c>
      <c r="C15" s="349" t="s">
        <v>44</v>
      </c>
      <c r="D15" s="349" t="s">
        <v>45</v>
      </c>
      <c r="E15" s="349" t="s">
        <v>46</v>
      </c>
      <c r="F15" s="349" t="s">
        <v>47</v>
      </c>
      <c r="G15" s="304" t="s">
        <v>48</v>
      </c>
      <c r="H15" s="305"/>
      <c r="I15" s="344" t="s">
        <v>0</v>
      </c>
      <c r="J15" s="339" t="s">
        <v>43</v>
      </c>
      <c r="K15" s="339" t="s">
        <v>44</v>
      </c>
      <c r="L15" s="349" t="s">
        <v>45</v>
      </c>
      <c r="M15" s="339" t="s">
        <v>46</v>
      </c>
      <c r="N15" s="339" t="s">
        <v>47</v>
      </c>
      <c r="O15" s="304" t="s">
        <v>48</v>
      </c>
      <c r="P15" s="104"/>
      <c r="Q15" s="104"/>
    </row>
    <row r="16" spans="1:19" x14ac:dyDescent="0.25">
      <c r="A16" s="345"/>
      <c r="B16" s="340"/>
      <c r="C16" s="340"/>
      <c r="D16" s="340"/>
      <c r="E16" s="340"/>
      <c r="F16" s="340"/>
      <c r="G16" s="306" t="s">
        <v>1</v>
      </c>
      <c r="H16" s="307"/>
      <c r="I16" s="345"/>
      <c r="J16" s="340"/>
      <c r="K16" s="340"/>
      <c r="L16" s="340"/>
      <c r="M16" s="340"/>
      <c r="N16" s="340"/>
      <c r="O16" s="306">
        <v>2</v>
      </c>
      <c r="P16" s="104"/>
      <c r="Q16" s="104"/>
    </row>
    <row r="17" spans="1:15" ht="15" customHeight="1" thickBot="1" x14ac:dyDescent="0.3">
      <c r="A17" s="348"/>
      <c r="B17" s="350"/>
      <c r="C17" s="350"/>
      <c r="D17" s="350"/>
      <c r="E17" s="350"/>
      <c r="F17" s="350"/>
      <c r="G17" s="308" t="s">
        <v>273</v>
      </c>
      <c r="H17" s="309"/>
      <c r="I17" s="346"/>
      <c r="J17" s="341"/>
      <c r="K17" s="341"/>
      <c r="L17" s="350"/>
      <c r="M17" s="341"/>
      <c r="N17" s="341"/>
      <c r="O17" s="308" t="s">
        <v>274</v>
      </c>
    </row>
    <row r="18" spans="1:15" x14ac:dyDescent="0.25">
      <c r="A18" s="116">
        <f t="shared" ref="A18:A84" ca="1" si="0">IF(B18&lt;&gt;"",OFFSET(A18,-1,0)+1,"")</f>
        <v>1</v>
      </c>
      <c r="B18" s="143" t="s">
        <v>241</v>
      </c>
      <c r="C18" s="148">
        <v>48.51300048828125</v>
      </c>
      <c r="D18" s="144">
        <v>-48.51300048828125</v>
      </c>
      <c r="E18" s="149" t="s">
        <v>242</v>
      </c>
      <c r="F18" s="149" t="s">
        <v>58</v>
      </c>
      <c r="G18" s="310">
        <v>0.28819444444444448</v>
      </c>
      <c r="H18" s="311"/>
      <c r="I18" s="117">
        <f t="shared" ref="I18:I49" ca="1" si="1">IF(J18&lt;&gt;"",OFFSET(I18,-1,0)+1,"")</f>
        <v>1</v>
      </c>
      <c r="J18" s="219" t="s">
        <v>275</v>
      </c>
      <c r="K18" s="144">
        <v>0</v>
      </c>
      <c r="L18" s="144">
        <v>0.41299998760223389</v>
      </c>
      <c r="M18" s="145" t="s">
        <v>68</v>
      </c>
      <c r="N18" s="145" t="s">
        <v>61</v>
      </c>
      <c r="O18" s="312">
        <v>0.72569444444444453</v>
      </c>
    </row>
    <row r="19" spans="1:15" x14ac:dyDescent="0.25">
      <c r="A19" s="116">
        <f t="shared" ca="1" si="0"/>
        <v>2</v>
      </c>
      <c r="B19" s="143" t="s">
        <v>276</v>
      </c>
      <c r="C19" s="148">
        <v>0.53799998760223389</v>
      </c>
      <c r="D19" s="144">
        <v>4.038000226020813</v>
      </c>
      <c r="E19" s="149" t="s">
        <v>200</v>
      </c>
      <c r="F19" s="149" t="s">
        <v>277</v>
      </c>
      <c r="G19" s="310"/>
      <c r="H19" s="311"/>
      <c r="I19" s="117">
        <v>2</v>
      </c>
      <c r="J19" s="219" t="s">
        <v>278</v>
      </c>
      <c r="K19" s="144"/>
      <c r="L19" s="144"/>
      <c r="M19" s="145" t="s">
        <v>279</v>
      </c>
      <c r="N19" s="145"/>
      <c r="O19" s="310">
        <v>0.72638888888888886</v>
      </c>
    </row>
    <row r="20" spans="1:15" x14ac:dyDescent="0.25">
      <c r="A20" s="116">
        <f t="shared" ca="1" si="0"/>
        <v>3</v>
      </c>
      <c r="B20" s="143" t="s">
        <v>280</v>
      </c>
      <c r="C20" s="148">
        <v>4.5760002136230469</v>
      </c>
      <c r="D20" s="144">
        <v>5.8289995193481445</v>
      </c>
      <c r="E20" s="149" t="s">
        <v>281</v>
      </c>
      <c r="F20" s="152">
        <v>6.2499999999999995E-3</v>
      </c>
      <c r="G20" s="310"/>
      <c r="H20" s="311"/>
      <c r="I20" s="116">
        <f t="shared" ca="1" si="1"/>
        <v>3</v>
      </c>
      <c r="J20" s="219" t="s">
        <v>65</v>
      </c>
      <c r="K20" s="148">
        <v>0.41299998760223389</v>
      </c>
      <c r="L20" s="144">
        <v>1.0820000171661377</v>
      </c>
      <c r="M20" s="149" t="s">
        <v>66</v>
      </c>
      <c r="N20" s="152">
        <v>1.3888888888888889E-3</v>
      </c>
      <c r="O20" s="310">
        <v>0.7270833333333333</v>
      </c>
    </row>
    <row r="21" spans="1:15" x14ac:dyDescent="0.25">
      <c r="A21" s="116">
        <f t="shared" ca="1" si="0"/>
        <v>4</v>
      </c>
      <c r="B21" s="143" t="s">
        <v>282</v>
      </c>
      <c r="C21" s="148">
        <v>10.404999732971191</v>
      </c>
      <c r="D21" s="144">
        <v>2.5729999542236328</v>
      </c>
      <c r="E21" s="149" t="s">
        <v>283</v>
      </c>
      <c r="F21" s="152">
        <v>2.7777777777777779E-3</v>
      </c>
      <c r="G21" s="310"/>
      <c r="H21" s="311"/>
      <c r="I21" s="116">
        <f t="shared" ca="1" si="1"/>
        <v>4</v>
      </c>
      <c r="J21" s="219" t="s">
        <v>170</v>
      </c>
      <c r="K21" s="148">
        <v>1.4950000047683716</v>
      </c>
      <c r="L21" s="144">
        <v>1.0649999380111694</v>
      </c>
      <c r="M21" s="149" t="s">
        <v>171</v>
      </c>
      <c r="N21" s="152">
        <v>1.3888888888888889E-3</v>
      </c>
      <c r="O21" s="310">
        <v>0.73055555555555562</v>
      </c>
    </row>
    <row r="22" spans="1:15" x14ac:dyDescent="0.25">
      <c r="A22" s="116">
        <f t="shared" ca="1" si="0"/>
        <v>5</v>
      </c>
      <c r="B22" s="143" t="s">
        <v>284</v>
      </c>
      <c r="C22" s="148">
        <v>12.977999687194824</v>
      </c>
      <c r="D22" s="144">
        <v>1.9160003662109375</v>
      </c>
      <c r="E22" s="149" t="s">
        <v>264</v>
      </c>
      <c r="F22" s="152">
        <v>1.3888888888888889E-3</v>
      </c>
      <c r="G22" s="310"/>
      <c r="H22" s="311"/>
      <c r="I22" s="116">
        <f t="shared" ca="1" si="1"/>
        <v>5</v>
      </c>
      <c r="J22" s="219" t="s">
        <v>172</v>
      </c>
      <c r="K22" s="148">
        <v>2.559999942779541</v>
      </c>
      <c r="L22" s="144">
        <v>0.25500011444091797</v>
      </c>
      <c r="M22" s="149" t="s">
        <v>173</v>
      </c>
      <c r="N22" s="152">
        <v>1.3888888888888889E-3</v>
      </c>
      <c r="O22" s="310">
        <v>0.7319444444444444</v>
      </c>
    </row>
    <row r="23" spans="1:15" x14ac:dyDescent="0.25">
      <c r="A23" s="116">
        <f t="shared" ca="1" si="0"/>
        <v>6</v>
      </c>
      <c r="B23" s="143" t="s">
        <v>249</v>
      </c>
      <c r="C23" s="148">
        <v>33.652000427246094</v>
      </c>
      <c r="D23" s="144">
        <v>1.5319976806640625</v>
      </c>
      <c r="E23" s="149" t="s">
        <v>265</v>
      </c>
      <c r="F23" s="152">
        <v>1.3888888888888889E-3</v>
      </c>
      <c r="G23" s="310"/>
      <c r="H23" s="311"/>
      <c r="I23" s="116">
        <f t="shared" ca="1" si="1"/>
        <v>6</v>
      </c>
      <c r="J23" s="219" t="s">
        <v>285</v>
      </c>
      <c r="K23" s="148">
        <v>4.7300000190734863</v>
      </c>
      <c r="L23" s="144">
        <v>1.505000114440918</v>
      </c>
      <c r="M23" s="149" t="s">
        <v>261</v>
      </c>
      <c r="N23" s="152">
        <v>1.3888888888888889E-3</v>
      </c>
      <c r="O23" s="310"/>
    </row>
    <row r="24" spans="1:15" x14ac:dyDescent="0.25">
      <c r="A24" s="116">
        <f t="shared" ca="1" si="0"/>
        <v>7</v>
      </c>
      <c r="B24" s="143" t="s">
        <v>245</v>
      </c>
      <c r="C24" s="148">
        <v>35.183998107910156</v>
      </c>
      <c r="D24" s="144">
        <v>1.2600021362304688</v>
      </c>
      <c r="E24" s="149" t="s">
        <v>266</v>
      </c>
      <c r="F24" s="152">
        <v>2.0833333333333333E-3</v>
      </c>
      <c r="G24" s="310"/>
      <c r="H24" s="311"/>
      <c r="I24" s="116">
        <f t="shared" ca="1" si="1"/>
        <v>7</v>
      </c>
      <c r="J24" s="219" t="s">
        <v>286</v>
      </c>
      <c r="K24" s="148">
        <v>6.2350001335144043</v>
      </c>
      <c r="L24" s="144">
        <v>2.0870003700256348</v>
      </c>
      <c r="M24" s="149" t="s">
        <v>262</v>
      </c>
      <c r="N24" s="152">
        <v>2.0833333333333333E-3</v>
      </c>
      <c r="O24" s="310"/>
    </row>
    <row r="25" spans="1:15" x14ac:dyDescent="0.25">
      <c r="A25" s="116">
        <f t="shared" ca="1" si="0"/>
        <v>8</v>
      </c>
      <c r="B25" s="143" t="s">
        <v>287</v>
      </c>
      <c r="C25" s="148">
        <v>19.021999359130859</v>
      </c>
      <c r="D25" s="144">
        <v>2.9820003509521484</v>
      </c>
      <c r="E25" s="149" t="s">
        <v>267</v>
      </c>
      <c r="F25" s="152">
        <v>2.7777777777777779E-3</v>
      </c>
      <c r="G25" s="310"/>
      <c r="H25" s="311"/>
      <c r="I25" s="116">
        <f t="shared" ca="1" si="1"/>
        <v>8</v>
      </c>
      <c r="J25" s="219" t="s">
        <v>288</v>
      </c>
      <c r="K25" s="148">
        <v>8.3220005035400391</v>
      </c>
      <c r="L25" s="144">
        <v>1.991999626159668</v>
      </c>
      <c r="M25" s="149" t="s">
        <v>263</v>
      </c>
      <c r="N25" s="152">
        <v>2.0833333333333333E-3</v>
      </c>
      <c r="O25" s="310"/>
    </row>
    <row r="26" spans="1:15" x14ac:dyDescent="0.25">
      <c r="A26" s="117">
        <f t="shared" ca="1" si="0"/>
        <v>9</v>
      </c>
      <c r="B26" s="143" t="s">
        <v>289</v>
      </c>
      <c r="C26" s="144">
        <v>4.6999998092651367</v>
      </c>
      <c r="D26" s="144">
        <v>1.6710000038146973</v>
      </c>
      <c r="E26" s="145" t="s">
        <v>205</v>
      </c>
      <c r="F26" s="145" t="s">
        <v>58</v>
      </c>
      <c r="G26" s="312">
        <v>0.29305555555555557</v>
      </c>
      <c r="H26" s="311"/>
      <c r="I26" s="116">
        <f t="shared" ca="1" si="1"/>
        <v>9</v>
      </c>
      <c r="J26" s="219" t="s">
        <v>284</v>
      </c>
      <c r="K26" s="148">
        <v>10.314000129699707</v>
      </c>
      <c r="L26" s="144">
        <v>1.9160003662109375</v>
      </c>
      <c r="M26" s="149" t="s">
        <v>264</v>
      </c>
      <c r="N26" s="152">
        <v>1.3888888888888889E-3</v>
      </c>
      <c r="O26" s="310"/>
    </row>
    <row r="27" spans="1:15" x14ac:dyDescent="0.25">
      <c r="A27" s="116">
        <f t="shared" ca="1" si="0"/>
        <v>10</v>
      </c>
      <c r="B27" s="143" t="s">
        <v>290</v>
      </c>
      <c r="C27" s="148">
        <v>6.370999813079834</v>
      </c>
      <c r="D27" s="144">
        <v>8.5999965667724609E-2</v>
      </c>
      <c r="E27" s="149" t="s">
        <v>206</v>
      </c>
      <c r="F27" s="152">
        <v>6.9444444444444447E-4</v>
      </c>
      <c r="G27" s="310">
        <v>0.29375000000000001</v>
      </c>
      <c r="H27" s="311"/>
      <c r="I27" s="116">
        <f t="shared" ca="1" si="1"/>
        <v>10</v>
      </c>
      <c r="J27" s="219" t="s">
        <v>291</v>
      </c>
      <c r="K27" s="148">
        <v>12.230000495910645</v>
      </c>
      <c r="L27" s="144">
        <v>1.5319995880126953</v>
      </c>
      <c r="M27" s="149" t="s">
        <v>265</v>
      </c>
      <c r="N27" s="152">
        <v>1.3888888888888889E-3</v>
      </c>
      <c r="O27" s="310"/>
    </row>
    <row r="28" spans="1:15" x14ac:dyDescent="0.25">
      <c r="A28" s="116">
        <f t="shared" ca="1" si="0"/>
        <v>11</v>
      </c>
      <c r="B28" s="143" t="s">
        <v>292</v>
      </c>
      <c r="C28" s="148">
        <v>18.374000549316406</v>
      </c>
      <c r="D28" s="144">
        <v>2.2099990844726563</v>
      </c>
      <c r="E28" s="149" t="s">
        <v>293</v>
      </c>
      <c r="F28" s="152">
        <v>2.0833333333333333E-3</v>
      </c>
      <c r="G28" s="310"/>
      <c r="H28" s="311"/>
      <c r="I28" s="116">
        <f t="shared" ca="1" si="1"/>
        <v>11</v>
      </c>
      <c r="J28" s="219" t="s">
        <v>294</v>
      </c>
      <c r="K28" s="148">
        <v>13.76200008392334</v>
      </c>
      <c r="L28" s="144">
        <v>2.5959997177124023</v>
      </c>
      <c r="M28" s="149" t="s">
        <v>266</v>
      </c>
      <c r="N28" s="152">
        <v>2.0833333333333333E-3</v>
      </c>
      <c r="O28" s="310"/>
    </row>
    <row r="29" spans="1:15" x14ac:dyDescent="0.25">
      <c r="A29" s="116">
        <f t="shared" ca="1" si="0"/>
        <v>12</v>
      </c>
      <c r="B29" s="143" t="s">
        <v>184</v>
      </c>
      <c r="C29" s="148">
        <v>71.018997192382813</v>
      </c>
      <c r="D29" s="144">
        <v>1.4390029907226563</v>
      </c>
      <c r="E29" s="149" t="s">
        <v>185</v>
      </c>
      <c r="F29" s="152">
        <v>1.3888888888888889E-3</v>
      </c>
      <c r="G29" s="310"/>
      <c r="H29" s="311"/>
      <c r="I29" s="116">
        <f t="shared" ca="1" si="1"/>
        <v>12</v>
      </c>
      <c r="J29" s="219" t="s">
        <v>287</v>
      </c>
      <c r="K29" s="148">
        <v>16.357999801635742</v>
      </c>
      <c r="L29" s="144">
        <v>2.6230010986328125</v>
      </c>
      <c r="M29" s="149" t="s">
        <v>267</v>
      </c>
      <c r="N29" s="152">
        <v>2.0833333333333333E-3</v>
      </c>
      <c r="O29" s="310"/>
    </row>
    <row r="30" spans="1:15" x14ac:dyDescent="0.25">
      <c r="A30" s="116">
        <f t="shared" ca="1" si="0"/>
        <v>13</v>
      </c>
      <c r="B30" s="143" t="s">
        <v>186</v>
      </c>
      <c r="C30" s="148">
        <v>72.458000183105469</v>
      </c>
      <c r="D30" s="144">
        <v>2.5670013427734375</v>
      </c>
      <c r="E30" s="149" t="s">
        <v>187</v>
      </c>
      <c r="F30" s="152">
        <v>2.7777777777777779E-3</v>
      </c>
      <c r="G30" s="310">
        <v>0.29652777777777778</v>
      </c>
      <c r="H30" s="311"/>
      <c r="I30" s="116">
        <f t="shared" ca="1" si="1"/>
        <v>13</v>
      </c>
      <c r="J30" s="219" t="s">
        <v>295</v>
      </c>
      <c r="K30" s="148">
        <v>2.815000057220459</v>
      </c>
      <c r="L30" s="144">
        <v>2.680999755859375</v>
      </c>
      <c r="M30" s="149" t="s">
        <v>175</v>
      </c>
      <c r="N30" s="152">
        <v>2.7777777777777779E-3</v>
      </c>
      <c r="O30" s="310">
        <v>0.73472222222222217</v>
      </c>
    </row>
    <row r="31" spans="1:15" x14ac:dyDescent="0.25">
      <c r="A31" s="116">
        <f t="shared" ca="1" si="0"/>
        <v>14</v>
      </c>
      <c r="B31" s="143" t="s">
        <v>188</v>
      </c>
      <c r="C31" s="148">
        <v>75.025001525878906</v>
      </c>
      <c r="D31" s="144">
        <v>1.1149978637695313</v>
      </c>
      <c r="E31" s="149" t="s">
        <v>189</v>
      </c>
      <c r="F31" s="152">
        <v>6.9444444444444447E-4</v>
      </c>
      <c r="G31" s="310">
        <v>0.29930555555555555</v>
      </c>
      <c r="H31" s="311"/>
      <c r="I31" s="116">
        <f t="shared" ca="1" si="1"/>
        <v>14</v>
      </c>
      <c r="J31" s="219" t="s">
        <v>296</v>
      </c>
      <c r="K31" s="148">
        <v>5.495999813079834</v>
      </c>
      <c r="L31" s="144">
        <v>1.7460002899169922</v>
      </c>
      <c r="M31" s="149" t="s">
        <v>177</v>
      </c>
      <c r="N31" s="152">
        <v>1.3888888888888889E-3</v>
      </c>
      <c r="O31" s="310">
        <v>0.73611111111111116</v>
      </c>
    </row>
    <row r="32" spans="1:15" x14ac:dyDescent="0.25">
      <c r="A32" s="116">
        <f t="shared" ca="1" si="0"/>
        <v>15</v>
      </c>
      <c r="B32" s="143" t="s">
        <v>190</v>
      </c>
      <c r="C32" s="148">
        <v>76.139999389648438</v>
      </c>
      <c r="D32" s="144">
        <v>1.1019973754882813</v>
      </c>
      <c r="E32" s="149" t="s">
        <v>191</v>
      </c>
      <c r="F32" s="152">
        <v>1.3888888888888889E-3</v>
      </c>
      <c r="G32" s="310">
        <v>0.3</v>
      </c>
      <c r="H32" s="311"/>
      <c r="I32" s="116">
        <f t="shared" ca="1" si="1"/>
        <v>15</v>
      </c>
      <c r="J32" s="219" t="s">
        <v>297</v>
      </c>
      <c r="K32" s="148">
        <v>7.2420001029968262</v>
      </c>
      <c r="L32" s="144">
        <v>2.5149998664855957</v>
      </c>
      <c r="M32" s="149" t="s">
        <v>179</v>
      </c>
      <c r="N32" s="152">
        <v>2.0833333333333333E-3</v>
      </c>
      <c r="O32" s="310"/>
    </row>
    <row r="33" spans="1:15" x14ac:dyDescent="0.25">
      <c r="A33" s="116">
        <f t="shared" ca="1" si="0"/>
        <v>16</v>
      </c>
      <c r="B33" s="143" t="s">
        <v>188</v>
      </c>
      <c r="C33" s="148">
        <v>77.241996765136719</v>
      </c>
      <c r="D33" s="144">
        <v>0.60500335693359375</v>
      </c>
      <c r="E33" s="149" t="s">
        <v>192</v>
      </c>
      <c r="F33" s="149" t="s">
        <v>298</v>
      </c>
      <c r="G33" s="310">
        <v>0.30138888888888887</v>
      </c>
      <c r="H33" s="311"/>
      <c r="I33" s="116">
        <f t="shared" ca="1" si="1"/>
        <v>16</v>
      </c>
      <c r="J33" s="219" t="s">
        <v>299</v>
      </c>
      <c r="K33" s="148">
        <v>9.7569999694824219</v>
      </c>
      <c r="L33" s="144">
        <v>2.2320003509521484</v>
      </c>
      <c r="M33" s="149" t="s">
        <v>300</v>
      </c>
      <c r="N33" s="152">
        <v>2.0833333333333333E-3</v>
      </c>
      <c r="O33" s="310"/>
    </row>
    <row r="34" spans="1:15" x14ac:dyDescent="0.25">
      <c r="A34" s="116">
        <f t="shared" ca="1" si="0"/>
        <v>17</v>
      </c>
      <c r="B34" s="143" t="s">
        <v>186</v>
      </c>
      <c r="C34" s="148">
        <v>80.041999816894531</v>
      </c>
      <c r="D34" s="144">
        <v>1.3089981079101563</v>
      </c>
      <c r="E34" s="149" t="s">
        <v>193</v>
      </c>
      <c r="F34" s="149"/>
      <c r="G34" s="310">
        <v>0.30416666666666664</v>
      </c>
      <c r="H34" s="311"/>
      <c r="I34" s="116">
        <f t="shared" ca="1" si="1"/>
        <v>17</v>
      </c>
      <c r="J34" s="219" t="s">
        <v>299</v>
      </c>
      <c r="K34" s="148">
        <v>22.958000183105469</v>
      </c>
      <c r="L34" s="144">
        <v>1.0000228881835938E-2</v>
      </c>
      <c r="M34" s="149" t="s">
        <v>301</v>
      </c>
      <c r="N34" s="152">
        <v>6.9444444444444447E-4</v>
      </c>
      <c r="O34" s="310"/>
    </row>
    <row r="35" spans="1:15" x14ac:dyDescent="0.25">
      <c r="A35" s="116">
        <f t="shared" ca="1" si="0"/>
        <v>18</v>
      </c>
      <c r="B35" s="143" t="s">
        <v>290</v>
      </c>
      <c r="C35" s="148">
        <v>6.4569997787475586</v>
      </c>
      <c r="D35" s="144">
        <v>1.2690000534057617</v>
      </c>
      <c r="E35" s="149" t="s">
        <v>207</v>
      </c>
      <c r="F35" s="152">
        <v>6.9444444444444447E-4</v>
      </c>
      <c r="G35" s="310"/>
      <c r="H35" s="311"/>
      <c r="I35" s="116">
        <f t="shared" ca="1" si="1"/>
        <v>18</v>
      </c>
      <c r="J35" s="219" t="s">
        <v>297</v>
      </c>
      <c r="K35" s="148">
        <v>22.968000411987305</v>
      </c>
      <c r="L35" s="144">
        <v>1.2439994812011719</v>
      </c>
      <c r="M35" s="149" t="s">
        <v>302</v>
      </c>
      <c r="N35" s="152">
        <v>6.9444444444444447E-4</v>
      </c>
      <c r="O35" s="310"/>
    </row>
    <row r="36" spans="1:15" x14ac:dyDescent="0.25">
      <c r="A36" s="116">
        <f t="shared" ca="1" si="0"/>
        <v>19</v>
      </c>
      <c r="B36" s="143" t="s">
        <v>303</v>
      </c>
      <c r="C36" s="148">
        <v>7.7259998321533203</v>
      </c>
      <c r="D36" s="144">
        <v>2.6120004653930664</v>
      </c>
      <c r="E36" s="149" t="s">
        <v>208</v>
      </c>
      <c r="F36" s="149" t="s">
        <v>304</v>
      </c>
      <c r="G36" s="310">
        <v>0.30624999999999997</v>
      </c>
      <c r="H36" s="311"/>
      <c r="I36" s="116">
        <f t="shared" ca="1" si="1"/>
        <v>19</v>
      </c>
      <c r="J36" s="219" t="s">
        <v>305</v>
      </c>
      <c r="K36" s="148">
        <v>24.211999893188477</v>
      </c>
      <c r="L36" s="144">
        <v>1.8920001983642578</v>
      </c>
      <c r="M36" s="149" t="s">
        <v>306</v>
      </c>
      <c r="N36" s="152">
        <v>4.8611111111111112E-3</v>
      </c>
      <c r="O36" s="310">
        <v>0.73749999999999993</v>
      </c>
    </row>
    <row r="37" spans="1:15" x14ac:dyDescent="0.25">
      <c r="A37" s="116">
        <f t="shared" ca="1" si="0"/>
        <v>20</v>
      </c>
      <c r="B37" s="143" t="s">
        <v>307</v>
      </c>
      <c r="C37" s="148">
        <v>10.338000297546387</v>
      </c>
      <c r="D37" s="144">
        <v>1.353999137878418</v>
      </c>
      <c r="E37" s="149" t="s">
        <v>209</v>
      </c>
      <c r="F37" s="152">
        <v>1.3888888888888889E-3</v>
      </c>
      <c r="G37" s="310">
        <v>0.30694444444444441</v>
      </c>
      <c r="H37" s="311"/>
      <c r="I37" s="116">
        <f t="shared" ca="1" si="1"/>
        <v>20</v>
      </c>
      <c r="J37" s="219" t="s">
        <v>308</v>
      </c>
      <c r="K37" s="148">
        <v>26.104000091552734</v>
      </c>
      <c r="L37" s="144">
        <v>1.2840003967285156</v>
      </c>
      <c r="M37" s="149" t="s">
        <v>309</v>
      </c>
      <c r="N37" s="152">
        <v>1.3888888888888889E-3</v>
      </c>
      <c r="O37" s="310">
        <v>0.73888888888888893</v>
      </c>
    </row>
    <row r="38" spans="1:15" x14ac:dyDescent="0.25">
      <c r="A38" s="116">
        <f t="shared" ca="1" si="0"/>
        <v>21</v>
      </c>
      <c r="B38" s="143" t="s">
        <v>308</v>
      </c>
      <c r="C38" s="148">
        <v>11.691999435424805</v>
      </c>
      <c r="D38" s="144">
        <v>1.8230009078979492</v>
      </c>
      <c r="E38" s="149" t="s">
        <v>210</v>
      </c>
      <c r="F38" s="149" t="s">
        <v>310</v>
      </c>
      <c r="G38" s="310">
        <v>0.30833333333333335</v>
      </c>
      <c r="H38" s="311"/>
      <c r="I38" s="116">
        <f t="shared" ca="1" si="1"/>
        <v>21</v>
      </c>
      <c r="J38" s="219" t="s">
        <v>307</v>
      </c>
      <c r="K38" s="148">
        <v>27.38800048828125</v>
      </c>
      <c r="L38" s="144">
        <v>1.2679996490478516</v>
      </c>
      <c r="M38" s="149" t="s">
        <v>181</v>
      </c>
      <c r="N38" s="149" t="s">
        <v>58</v>
      </c>
      <c r="O38" s="310">
        <v>0.7402777777777777</v>
      </c>
    </row>
    <row r="39" spans="1:15" x14ac:dyDescent="0.25">
      <c r="A39" s="116">
        <f t="shared" ca="1" si="0"/>
        <v>22</v>
      </c>
      <c r="B39" s="143" t="s">
        <v>305</v>
      </c>
      <c r="C39" s="148"/>
      <c r="D39" s="144"/>
      <c r="E39" s="149"/>
      <c r="F39" s="149"/>
      <c r="G39" s="310">
        <v>0.31041666666666667</v>
      </c>
      <c r="H39" s="311"/>
      <c r="I39" s="116">
        <f t="shared" ca="1" si="1"/>
        <v>22</v>
      </c>
      <c r="J39" s="219" t="s">
        <v>303</v>
      </c>
      <c r="K39" s="148">
        <v>28.656000137329102</v>
      </c>
      <c r="L39" s="144">
        <v>2.6089992523193359</v>
      </c>
      <c r="M39" s="149" t="s">
        <v>183</v>
      </c>
      <c r="N39" s="152">
        <v>2.0833333333333333E-3</v>
      </c>
      <c r="O39" s="310">
        <v>0.74236111111111114</v>
      </c>
    </row>
    <row r="40" spans="1:15" x14ac:dyDescent="0.25">
      <c r="A40" s="116">
        <f t="shared" ca="1" si="0"/>
        <v>23</v>
      </c>
      <c r="B40" s="143" t="s">
        <v>297</v>
      </c>
      <c r="C40" s="148"/>
      <c r="D40" s="144"/>
      <c r="E40" s="149"/>
      <c r="F40" s="149"/>
      <c r="G40" s="310">
        <v>0.3125</v>
      </c>
      <c r="H40" s="311"/>
      <c r="I40" s="116">
        <f t="shared" ca="1" si="1"/>
        <v>23</v>
      </c>
      <c r="J40" s="219" t="s">
        <v>311</v>
      </c>
      <c r="K40" s="148">
        <v>31.264999389648438</v>
      </c>
      <c r="L40" s="144">
        <v>1.4389991760253906</v>
      </c>
      <c r="M40" s="149" t="s">
        <v>185</v>
      </c>
      <c r="N40" s="152">
        <v>1.3888888888888889E-3</v>
      </c>
      <c r="O40" s="310">
        <v>0.74375000000000002</v>
      </c>
    </row>
    <row r="41" spans="1:15" x14ac:dyDescent="0.25">
      <c r="A41" s="116">
        <f t="shared" ca="1" si="0"/>
        <v>24</v>
      </c>
      <c r="B41" s="143" t="s">
        <v>312</v>
      </c>
      <c r="C41" s="148"/>
      <c r="D41" s="144"/>
      <c r="E41" s="149"/>
      <c r="F41" s="149"/>
      <c r="G41" s="310">
        <v>0.31388888888888888</v>
      </c>
      <c r="H41" s="311"/>
      <c r="I41" s="116">
        <f t="shared" ca="1" si="1"/>
        <v>24</v>
      </c>
      <c r="J41" s="219" t="s">
        <v>313</v>
      </c>
      <c r="K41" s="148">
        <v>32.703998565673828</v>
      </c>
      <c r="L41" s="144">
        <v>2.5670013427734375</v>
      </c>
      <c r="M41" s="149" t="s">
        <v>187</v>
      </c>
      <c r="N41" s="149" t="s">
        <v>298</v>
      </c>
      <c r="O41" s="310">
        <v>0.74583333333333324</v>
      </c>
    </row>
    <row r="42" spans="1:15" x14ac:dyDescent="0.25">
      <c r="A42" s="116">
        <f t="shared" ca="1" si="0"/>
        <v>25</v>
      </c>
      <c r="B42" s="143" t="s">
        <v>297</v>
      </c>
      <c r="C42" s="148"/>
      <c r="D42" s="144"/>
      <c r="E42" s="149"/>
      <c r="F42" s="149"/>
      <c r="G42" s="310">
        <v>0.31736111111111115</v>
      </c>
      <c r="H42" s="311"/>
      <c r="I42" s="116">
        <f t="shared" ca="1" si="1"/>
        <v>25</v>
      </c>
      <c r="J42" s="219" t="s">
        <v>314</v>
      </c>
      <c r="K42" s="148">
        <v>35.270999908447266</v>
      </c>
      <c r="L42" s="144">
        <v>1.1150016784667969</v>
      </c>
      <c r="M42" s="149" t="s">
        <v>189</v>
      </c>
      <c r="N42" s="149" t="s">
        <v>58</v>
      </c>
      <c r="O42" s="310">
        <v>0.74722222222222223</v>
      </c>
    </row>
    <row r="43" spans="1:15" x14ac:dyDescent="0.25">
      <c r="A43" s="116">
        <f t="shared" ca="1" si="0"/>
        <v>26</v>
      </c>
      <c r="B43" s="143" t="s">
        <v>296</v>
      </c>
      <c r="C43" s="148">
        <v>13.515000343322754</v>
      </c>
      <c r="D43" s="144">
        <v>1.8509998321533203</v>
      </c>
      <c r="E43" s="149" t="s">
        <v>211</v>
      </c>
      <c r="F43" s="152">
        <v>1.3888888888888889E-3</v>
      </c>
      <c r="G43" s="310">
        <v>0.31666666666666665</v>
      </c>
      <c r="H43" s="311"/>
      <c r="I43" s="116">
        <f t="shared" ca="1" si="1"/>
        <v>26</v>
      </c>
      <c r="J43" s="219" t="s">
        <v>313</v>
      </c>
      <c r="K43" s="148">
        <v>36.386001586914063</v>
      </c>
      <c r="L43" s="144">
        <v>1.1019973754882813</v>
      </c>
      <c r="M43" s="149" t="s">
        <v>191</v>
      </c>
      <c r="N43" s="149" t="s">
        <v>58</v>
      </c>
      <c r="O43" s="310">
        <v>0.74791666666666667</v>
      </c>
    </row>
    <row r="44" spans="1:15" x14ac:dyDescent="0.25">
      <c r="A44" s="116">
        <f t="shared" ca="1" si="0"/>
        <v>27</v>
      </c>
      <c r="B44" s="143" t="s">
        <v>295</v>
      </c>
      <c r="C44" s="148">
        <v>15.366000175476074</v>
      </c>
      <c r="D44" s="144">
        <v>2.6400003433227539</v>
      </c>
      <c r="E44" s="149" t="s">
        <v>212</v>
      </c>
      <c r="F44" s="152">
        <v>2.0833333333333333E-3</v>
      </c>
      <c r="G44" s="310">
        <v>0.31875000000000003</v>
      </c>
      <c r="H44" s="311"/>
      <c r="I44" s="116">
        <f t="shared" ca="1" si="1"/>
        <v>27</v>
      </c>
      <c r="J44" s="219" t="s">
        <v>311</v>
      </c>
      <c r="K44" s="148">
        <v>37.487998962402344</v>
      </c>
      <c r="L44" s="144">
        <v>2.7999992370605469</v>
      </c>
      <c r="M44" s="149" t="s">
        <v>192</v>
      </c>
      <c r="N44" s="152">
        <v>2.7777777777777779E-3</v>
      </c>
      <c r="O44" s="310">
        <v>0.75069444444444444</v>
      </c>
    </row>
    <row r="45" spans="1:15" x14ac:dyDescent="0.25">
      <c r="A45" s="116">
        <f t="shared" ca="1" si="0"/>
        <v>28</v>
      </c>
      <c r="B45" s="143" t="s">
        <v>315</v>
      </c>
      <c r="C45" s="148">
        <v>16.14</v>
      </c>
      <c r="D45" s="144">
        <v>2.3769999999999998</v>
      </c>
      <c r="E45" s="149" t="s">
        <v>316</v>
      </c>
      <c r="F45" s="152" t="s">
        <v>59</v>
      </c>
      <c r="G45" s="310">
        <v>0.31944444444444448</v>
      </c>
      <c r="H45" s="311"/>
      <c r="I45" s="116">
        <f t="shared" ca="1" si="1"/>
        <v>28</v>
      </c>
      <c r="J45" s="219" t="s">
        <v>184</v>
      </c>
      <c r="K45" s="148">
        <v>40.287998199462891</v>
      </c>
      <c r="L45" s="144">
        <v>3.4530029296875</v>
      </c>
      <c r="M45" s="149" t="s">
        <v>193</v>
      </c>
      <c r="N45" s="152">
        <v>2.0833333333333333E-3</v>
      </c>
      <c r="O45" s="310">
        <v>0.75277777777777777</v>
      </c>
    </row>
    <row r="46" spans="1:15" x14ac:dyDescent="0.25">
      <c r="A46" s="116">
        <f t="shared" ca="1" si="0"/>
        <v>29</v>
      </c>
      <c r="B46" s="143" t="s">
        <v>215</v>
      </c>
      <c r="C46" s="148">
        <v>18.246999740600586</v>
      </c>
      <c r="D46" s="144">
        <v>1.1630001068115234</v>
      </c>
      <c r="E46" s="149" t="s">
        <v>216</v>
      </c>
      <c r="F46" s="149" t="s">
        <v>58</v>
      </c>
      <c r="G46" s="310">
        <v>0.32083333333333336</v>
      </c>
      <c r="H46" s="311"/>
      <c r="I46" s="116">
        <f t="shared" ca="1" si="1"/>
        <v>29</v>
      </c>
      <c r="J46" s="219" t="s">
        <v>317</v>
      </c>
      <c r="K46" s="148">
        <v>24.282999038696289</v>
      </c>
      <c r="L46" s="144">
        <v>1.4340000152587891</v>
      </c>
      <c r="M46" s="149" t="s">
        <v>194</v>
      </c>
      <c r="N46" s="152">
        <v>1.3888888888888889E-3</v>
      </c>
      <c r="O46" s="310"/>
    </row>
    <row r="47" spans="1:15" x14ac:dyDescent="0.25">
      <c r="A47" s="116">
        <f t="shared" ca="1" si="0"/>
        <v>30</v>
      </c>
      <c r="B47" s="143" t="s">
        <v>170</v>
      </c>
      <c r="C47" s="148">
        <v>19.409999847412109</v>
      </c>
      <c r="D47" s="144">
        <v>1.13800048828125</v>
      </c>
      <c r="E47" s="149" t="s">
        <v>217</v>
      </c>
      <c r="F47" s="149" t="s">
        <v>318</v>
      </c>
      <c r="G47" s="310">
        <v>0.32222222222222224</v>
      </c>
      <c r="H47" s="311"/>
      <c r="I47" s="116">
        <f t="shared" ca="1" si="1"/>
        <v>30</v>
      </c>
      <c r="J47" s="219" t="s">
        <v>290</v>
      </c>
      <c r="K47" s="148">
        <v>43.741001129150391</v>
      </c>
      <c r="L47" s="144">
        <v>1.2059974670410156</v>
      </c>
      <c r="M47" s="149" t="s">
        <v>319</v>
      </c>
      <c r="N47" s="152">
        <v>1.3888888888888889E-3</v>
      </c>
      <c r="O47" s="310">
        <v>0.75416666666666676</v>
      </c>
    </row>
    <row r="48" spans="1:15" x14ac:dyDescent="0.25">
      <c r="A48" s="116">
        <f t="shared" ca="1" si="0"/>
        <v>31</v>
      </c>
      <c r="B48" s="143" t="s">
        <v>65</v>
      </c>
      <c r="C48" s="148">
        <v>41.351001739501953</v>
      </c>
      <c r="D48" s="144">
        <v>2.6129989624023438</v>
      </c>
      <c r="E48" s="149" t="s">
        <v>66</v>
      </c>
      <c r="F48" s="152">
        <v>6.9444444444444447E-4</v>
      </c>
      <c r="G48" s="310">
        <v>0.32291666666666669</v>
      </c>
      <c r="H48" s="311"/>
      <c r="I48" s="116">
        <f t="shared" ca="1" si="1"/>
        <v>31</v>
      </c>
      <c r="J48" s="219" t="s">
        <v>289</v>
      </c>
      <c r="K48" s="148">
        <v>44.946998596191406</v>
      </c>
      <c r="L48" s="144">
        <v>1.5790023803710938</v>
      </c>
      <c r="M48" s="149" t="s">
        <v>196</v>
      </c>
      <c r="N48" s="149" t="s">
        <v>58</v>
      </c>
      <c r="O48" s="310">
        <v>0.75555555555555554</v>
      </c>
    </row>
    <row r="49" spans="1:16" ht="15.75" thickBot="1" x14ac:dyDescent="0.3">
      <c r="A49" s="116">
        <f t="shared" ca="1" si="0"/>
        <v>32</v>
      </c>
      <c r="B49" s="143" t="s">
        <v>278</v>
      </c>
      <c r="C49" s="227">
        <v>38.584999084472656</v>
      </c>
      <c r="D49" s="225">
        <v>2.2040023803710938</v>
      </c>
      <c r="E49" s="223" t="s">
        <v>279</v>
      </c>
      <c r="F49" s="231">
        <v>1.5972222222222224E-2</v>
      </c>
      <c r="G49" s="326">
        <v>0.32552083333333331</v>
      </c>
      <c r="H49" s="311"/>
      <c r="I49" s="245">
        <f t="shared" ca="1" si="1"/>
        <v>32</v>
      </c>
      <c r="J49" s="246" t="s">
        <v>241</v>
      </c>
      <c r="K49" s="313">
        <v>46.5260009765625</v>
      </c>
      <c r="L49" s="314">
        <v>5.1240005493164063</v>
      </c>
      <c r="M49" s="315" t="s">
        <v>198</v>
      </c>
      <c r="N49" s="315" t="s">
        <v>60</v>
      </c>
      <c r="O49" s="316">
        <v>0.7597222222222223</v>
      </c>
    </row>
    <row r="50" spans="1:16" x14ac:dyDescent="0.25">
      <c r="A50" s="116">
        <f t="shared" ca="1" si="0"/>
        <v>33</v>
      </c>
      <c r="B50" s="143" t="s">
        <v>320</v>
      </c>
      <c r="C50" s="148"/>
      <c r="D50" s="144"/>
      <c r="E50" s="149"/>
      <c r="F50" s="152"/>
      <c r="G50" s="310">
        <v>0.3263888888888889</v>
      </c>
      <c r="H50" s="311"/>
      <c r="I50" s="118"/>
      <c r="J50" s="119"/>
      <c r="K50" s="119"/>
      <c r="L50" s="120"/>
      <c r="M50" s="167"/>
      <c r="N50" s="122" t="s">
        <v>49</v>
      </c>
      <c r="O50" s="317" t="s">
        <v>55</v>
      </c>
    </row>
    <row r="51" spans="1:16" x14ac:dyDescent="0.25">
      <c r="A51" s="116">
        <f t="shared" ca="1" si="0"/>
        <v>34</v>
      </c>
      <c r="B51" s="143" t="s">
        <v>321</v>
      </c>
      <c r="C51" s="148">
        <v>20.548000335693359</v>
      </c>
      <c r="D51" s="144">
        <v>1.4949989318847656</v>
      </c>
      <c r="E51" s="149" t="s">
        <v>68</v>
      </c>
      <c r="F51" s="149" t="s">
        <v>322</v>
      </c>
      <c r="G51" s="310">
        <v>0.33402777777777781</v>
      </c>
      <c r="H51" s="311"/>
      <c r="I51" s="123"/>
      <c r="J51" s="105"/>
      <c r="K51" s="105"/>
      <c r="L51" s="124"/>
      <c r="M51" s="168"/>
      <c r="N51" s="156" t="s">
        <v>50</v>
      </c>
      <c r="O51" s="318">
        <v>33.700000000000003</v>
      </c>
    </row>
    <row r="52" spans="1:16" x14ac:dyDescent="0.25">
      <c r="A52" s="116">
        <f t="shared" ca="1" si="0"/>
        <v>35</v>
      </c>
      <c r="B52" s="143" t="s">
        <v>278</v>
      </c>
      <c r="C52" s="227">
        <v>38.584999084472656</v>
      </c>
      <c r="D52" s="225">
        <v>2.2040023803710938</v>
      </c>
      <c r="E52" s="223" t="s">
        <v>279</v>
      </c>
      <c r="F52" s="231">
        <v>1.5972222222222224E-2</v>
      </c>
      <c r="G52" s="310"/>
      <c r="H52" s="311"/>
      <c r="I52" s="123"/>
      <c r="J52" s="105"/>
      <c r="K52" s="105"/>
      <c r="L52" s="124"/>
      <c r="M52" s="168"/>
      <c r="N52" s="156" t="s">
        <v>51</v>
      </c>
      <c r="O52" s="319">
        <v>3.1944444444444449E-2</v>
      </c>
    </row>
    <row r="53" spans="1:16" ht="15.75" thickBot="1" x14ac:dyDescent="0.3">
      <c r="A53" s="116">
        <f t="shared" ca="1" si="0"/>
        <v>36</v>
      </c>
      <c r="B53" s="143" t="s">
        <v>65</v>
      </c>
      <c r="C53" s="148"/>
      <c r="D53" s="144"/>
      <c r="E53" s="149" t="s">
        <v>66</v>
      </c>
      <c r="F53" s="152">
        <v>6.9444444444444447E-4</v>
      </c>
      <c r="G53" s="310">
        <v>0.33718750000000003</v>
      </c>
      <c r="H53" s="311"/>
      <c r="I53" s="125"/>
      <c r="J53" s="126"/>
      <c r="K53" s="126"/>
      <c r="L53" s="127"/>
      <c r="M53" s="320" t="s">
        <v>52</v>
      </c>
      <c r="N53" s="321"/>
      <c r="O53" s="322">
        <v>43.4</v>
      </c>
    </row>
    <row r="54" spans="1:16" x14ac:dyDescent="0.25">
      <c r="A54" s="116">
        <f t="shared" ca="1" si="0"/>
        <v>37</v>
      </c>
      <c r="B54" s="143" t="s">
        <v>170</v>
      </c>
      <c r="C54" s="148">
        <v>22.042999267578125</v>
      </c>
      <c r="D54" s="144">
        <v>1.0650005340576172</v>
      </c>
      <c r="E54" s="149" t="s">
        <v>171</v>
      </c>
      <c r="F54" s="152">
        <v>1.3888888888888889E-3</v>
      </c>
      <c r="G54" s="310">
        <v>0.3387714716407958</v>
      </c>
      <c r="H54" s="311"/>
      <c r="I54" s="103"/>
    </row>
    <row r="55" spans="1:16" x14ac:dyDescent="0.25">
      <c r="A55" s="116">
        <f t="shared" ca="1" si="0"/>
        <v>38</v>
      </c>
      <c r="B55" s="143" t="s">
        <v>172</v>
      </c>
      <c r="C55" s="148">
        <v>23.107999801635742</v>
      </c>
      <c r="D55" s="144">
        <v>2.1700000762939453</v>
      </c>
      <c r="E55" s="149" t="s">
        <v>173</v>
      </c>
      <c r="F55" s="152">
        <v>0</v>
      </c>
      <c r="G55" s="310">
        <v>0.34002750733939863</v>
      </c>
      <c r="H55" s="311"/>
      <c r="I55" s="103"/>
    </row>
    <row r="56" spans="1:16" ht="15.75" thickBot="1" x14ac:dyDescent="0.3">
      <c r="A56" s="116">
        <f t="shared" ca="1" si="0"/>
        <v>39</v>
      </c>
      <c r="B56" s="143" t="s">
        <v>174</v>
      </c>
      <c r="C56" s="148">
        <v>41.611000061035156</v>
      </c>
      <c r="D56" s="144">
        <v>2.680999755859375</v>
      </c>
      <c r="E56" s="149" t="s">
        <v>175</v>
      </c>
      <c r="F56" s="152">
        <v>2.7777777777777779E-3</v>
      </c>
      <c r="G56" s="310"/>
      <c r="H56" s="311"/>
      <c r="I56" s="130" t="s">
        <v>225</v>
      </c>
      <c r="N56" s="104"/>
      <c r="O56" s="104"/>
      <c r="P56" s="104"/>
    </row>
    <row r="57" spans="1:16" x14ac:dyDescent="0.25">
      <c r="A57" s="116">
        <f t="shared" ca="1" si="0"/>
        <v>40</v>
      </c>
      <c r="B57" s="143" t="s">
        <v>176</v>
      </c>
      <c r="C57" s="148">
        <v>44.291999816894531</v>
      </c>
      <c r="D57" s="144">
        <v>1.7459983825683594</v>
      </c>
      <c r="E57" s="149" t="s">
        <v>177</v>
      </c>
      <c r="F57" s="152">
        <v>1.3888888888888889E-3</v>
      </c>
      <c r="G57" s="310"/>
      <c r="H57" s="311"/>
      <c r="I57" s="103" t="s">
        <v>323</v>
      </c>
      <c r="N57" s="104"/>
      <c r="O57" s="104"/>
      <c r="P57" s="104"/>
    </row>
    <row r="58" spans="1:16" x14ac:dyDescent="0.25">
      <c r="A58" s="116">
        <f t="shared" ca="1" si="0"/>
        <v>41</v>
      </c>
      <c r="B58" s="143" t="s">
        <v>178</v>
      </c>
      <c r="C58" s="148">
        <v>46.037998199462891</v>
      </c>
      <c r="D58" s="144">
        <v>1.5610008239746094</v>
      </c>
      <c r="E58" s="149" t="s">
        <v>179</v>
      </c>
      <c r="F58" s="152">
        <v>1.3888888888888889E-3</v>
      </c>
      <c r="G58" s="310"/>
      <c r="H58" s="311"/>
      <c r="I58" s="132" t="s">
        <v>226</v>
      </c>
      <c r="N58" s="104"/>
      <c r="O58" s="104"/>
      <c r="P58" s="104"/>
    </row>
    <row r="59" spans="1:16" x14ac:dyDescent="0.25">
      <c r="A59" s="116">
        <f t="shared" ca="1" si="0"/>
        <v>42</v>
      </c>
      <c r="B59" s="143" t="s">
        <v>324</v>
      </c>
      <c r="C59" s="148">
        <v>47.5989990234375</v>
      </c>
      <c r="D59" s="144">
        <v>1.9120025634765625</v>
      </c>
      <c r="E59" s="149" t="s">
        <v>325</v>
      </c>
      <c r="F59" s="152">
        <v>2.7777777777777779E-3</v>
      </c>
      <c r="G59" s="310"/>
      <c r="H59" s="311"/>
      <c r="I59" s="132"/>
      <c r="N59" s="104"/>
      <c r="O59" s="104"/>
      <c r="P59" s="104"/>
    </row>
    <row r="60" spans="1:16" ht="15.75" thickBot="1" x14ac:dyDescent="0.3">
      <c r="A60" s="116">
        <f t="shared" ca="1" si="0"/>
        <v>43</v>
      </c>
      <c r="B60" s="143" t="s">
        <v>326</v>
      </c>
      <c r="C60" s="148">
        <v>49.511001586914063</v>
      </c>
      <c r="D60" s="144">
        <v>1.2430000305175781</v>
      </c>
      <c r="E60" s="149" t="s">
        <v>300</v>
      </c>
      <c r="F60" s="152">
        <v>6.9444444444444447E-4</v>
      </c>
      <c r="G60" s="310"/>
      <c r="H60" s="311"/>
      <c r="I60" s="130" t="s">
        <v>227</v>
      </c>
      <c r="N60" s="104"/>
      <c r="O60" s="104"/>
      <c r="P60" s="104"/>
    </row>
    <row r="61" spans="1:16" x14ac:dyDescent="0.25">
      <c r="A61" s="116">
        <f t="shared" ca="1" si="0"/>
        <v>44</v>
      </c>
      <c r="B61" s="143" t="s">
        <v>327</v>
      </c>
      <c r="C61" s="148">
        <v>50.754001617431641</v>
      </c>
      <c r="D61" s="144">
        <v>9.998321533203125E-3</v>
      </c>
      <c r="E61" s="149" t="s">
        <v>301</v>
      </c>
      <c r="F61" s="152">
        <v>6.9444444444444447E-4</v>
      </c>
      <c r="G61" s="310"/>
      <c r="H61" s="311"/>
      <c r="I61" s="103" t="s">
        <v>228</v>
      </c>
      <c r="N61" s="104"/>
      <c r="O61" s="104"/>
      <c r="P61" s="104"/>
    </row>
    <row r="62" spans="1:16" x14ac:dyDescent="0.25">
      <c r="A62" s="116">
        <f t="shared" ca="1" si="0"/>
        <v>45</v>
      </c>
      <c r="B62" s="143" t="s">
        <v>327</v>
      </c>
      <c r="C62" s="148">
        <v>50.763999938964844</v>
      </c>
      <c r="D62" s="144">
        <v>3.4350013732910156</v>
      </c>
      <c r="E62" s="149" t="s">
        <v>302</v>
      </c>
      <c r="F62" s="152">
        <v>2.7777777777777779E-3</v>
      </c>
      <c r="G62" s="310"/>
      <c r="H62" s="311"/>
      <c r="I62" s="135" t="s">
        <v>229</v>
      </c>
      <c r="N62" s="104"/>
      <c r="O62" s="104"/>
      <c r="P62" s="104"/>
    </row>
    <row r="63" spans="1:16" x14ac:dyDescent="0.25">
      <c r="A63" s="116">
        <f t="shared" ca="1" si="0"/>
        <v>46</v>
      </c>
      <c r="B63" s="143" t="s">
        <v>328</v>
      </c>
      <c r="C63" s="148">
        <v>54.199001312255859</v>
      </c>
      <c r="D63" s="144">
        <v>1.9059982299804688</v>
      </c>
      <c r="E63" s="149" t="s">
        <v>329</v>
      </c>
      <c r="F63" s="152">
        <v>1.3888888888888889E-3</v>
      </c>
      <c r="G63" s="310"/>
      <c r="H63" s="311"/>
      <c r="I63" s="103"/>
      <c r="N63" s="104"/>
      <c r="O63" s="104"/>
      <c r="P63" s="104"/>
    </row>
    <row r="64" spans="1:16" x14ac:dyDescent="0.25">
      <c r="A64" s="116">
        <f t="shared" ca="1" si="0"/>
        <v>47</v>
      </c>
      <c r="B64" s="143" t="s">
        <v>330</v>
      </c>
      <c r="C64" s="148">
        <v>56.104999542236328</v>
      </c>
      <c r="D64" s="144">
        <v>1.8660011291503906</v>
      </c>
      <c r="E64" s="149" t="s">
        <v>331</v>
      </c>
      <c r="F64" s="152">
        <v>1.3888888888888889E-3</v>
      </c>
      <c r="G64" s="310"/>
      <c r="H64" s="311"/>
      <c r="I64" s="103"/>
      <c r="N64" s="104"/>
      <c r="O64" s="104"/>
      <c r="P64" s="104"/>
    </row>
    <row r="65" spans="1:16" ht="15.75" thickBot="1" x14ac:dyDescent="0.3">
      <c r="A65" s="116">
        <f t="shared" ca="1" si="0"/>
        <v>48</v>
      </c>
      <c r="B65" s="143" t="s">
        <v>332</v>
      </c>
      <c r="C65" s="148">
        <v>57.971000671386719</v>
      </c>
      <c r="D65" s="144">
        <v>3.3000946044921875E-2</v>
      </c>
      <c r="E65" s="149" t="s">
        <v>333</v>
      </c>
      <c r="F65" s="152">
        <v>0</v>
      </c>
      <c r="G65" s="310"/>
      <c r="H65" s="311"/>
      <c r="I65" s="130" t="s">
        <v>230</v>
      </c>
      <c r="N65" s="104"/>
      <c r="O65" s="104"/>
      <c r="P65" s="104"/>
    </row>
    <row r="66" spans="1:16" x14ac:dyDescent="0.25">
      <c r="A66" s="116">
        <f t="shared" ca="1" si="0"/>
        <v>49</v>
      </c>
      <c r="B66" s="143" t="s">
        <v>332</v>
      </c>
      <c r="C66" s="148">
        <v>58.004001617431641</v>
      </c>
      <c r="D66" s="144">
        <v>1.9009971618652344</v>
      </c>
      <c r="E66" s="149" t="s">
        <v>334</v>
      </c>
      <c r="F66" s="152">
        <v>2.0833333333333333E-3</v>
      </c>
      <c r="G66" s="310"/>
      <c r="H66" s="311"/>
      <c r="I66" s="103" t="s">
        <v>218</v>
      </c>
      <c r="N66" s="104"/>
      <c r="O66" s="104"/>
      <c r="P66" s="104"/>
    </row>
    <row r="67" spans="1:16" x14ac:dyDescent="0.25">
      <c r="A67" s="116">
        <f t="shared" ca="1" si="0"/>
        <v>50</v>
      </c>
      <c r="B67" s="143" t="s">
        <v>330</v>
      </c>
      <c r="C67" s="148">
        <v>59.904998779296875</v>
      </c>
      <c r="D67" s="144">
        <v>1.897003173828125</v>
      </c>
      <c r="E67" s="149" t="s">
        <v>335</v>
      </c>
      <c r="F67" s="152">
        <v>1.3888888888888889E-3</v>
      </c>
      <c r="G67" s="310"/>
      <c r="H67" s="311"/>
      <c r="I67" s="103"/>
    </row>
    <row r="68" spans="1:16" x14ac:dyDescent="0.25">
      <c r="A68" s="116">
        <f t="shared" ca="1" si="0"/>
        <v>51</v>
      </c>
      <c r="B68" s="143" t="s">
        <v>328</v>
      </c>
      <c r="C68" s="148">
        <v>61.802001953125</v>
      </c>
      <c r="D68" s="144">
        <v>2.1639976501464844</v>
      </c>
      <c r="E68" s="149" t="s">
        <v>336</v>
      </c>
      <c r="F68" s="152">
        <v>2.0833333333333333E-3</v>
      </c>
      <c r="G68" s="310"/>
      <c r="H68" s="311"/>
      <c r="I68" s="103"/>
    </row>
    <row r="69" spans="1:16" x14ac:dyDescent="0.25">
      <c r="A69" s="116">
        <f t="shared" ca="1" si="0"/>
        <v>52</v>
      </c>
      <c r="B69" s="143" t="s">
        <v>326</v>
      </c>
      <c r="C69" s="148">
        <v>63.965999603271484</v>
      </c>
      <c r="D69" s="144">
        <v>1.8920021057128906</v>
      </c>
      <c r="E69" s="149" t="s">
        <v>306</v>
      </c>
      <c r="F69" s="152">
        <v>1.3888888888888889E-3</v>
      </c>
      <c r="G69" s="310"/>
      <c r="H69" s="311"/>
      <c r="I69" s="103"/>
    </row>
    <row r="70" spans="1:16" x14ac:dyDescent="0.25">
      <c r="A70" s="116">
        <f t="shared" ca="1" si="0"/>
        <v>53</v>
      </c>
      <c r="B70" s="143" t="s">
        <v>324</v>
      </c>
      <c r="C70" s="148">
        <v>65.858001708984375</v>
      </c>
      <c r="D70" s="144">
        <v>1.28399658203125</v>
      </c>
      <c r="E70" s="149" t="s">
        <v>309</v>
      </c>
      <c r="F70" s="152">
        <v>1.3888888888888889E-3</v>
      </c>
      <c r="G70" s="310"/>
      <c r="H70" s="311"/>
      <c r="I70" s="103"/>
    </row>
    <row r="71" spans="1:16" x14ac:dyDescent="0.25">
      <c r="A71" s="116">
        <f t="shared" ca="1" si="0"/>
        <v>54</v>
      </c>
      <c r="B71" s="143" t="s">
        <v>180</v>
      </c>
      <c r="C71" s="148">
        <v>67.141998291015625</v>
      </c>
      <c r="D71" s="144">
        <v>1.26800537109375</v>
      </c>
      <c r="E71" s="149" t="s">
        <v>181</v>
      </c>
      <c r="F71" s="152">
        <v>1.3888888888888889E-3</v>
      </c>
      <c r="G71" s="310"/>
      <c r="H71" s="311"/>
      <c r="I71" s="103"/>
    </row>
    <row r="72" spans="1:16" x14ac:dyDescent="0.25">
      <c r="A72" s="116">
        <f t="shared" ca="1" si="0"/>
        <v>55</v>
      </c>
      <c r="B72" s="143" t="s">
        <v>182</v>
      </c>
      <c r="C72" s="148">
        <v>68.410003662109375</v>
      </c>
      <c r="D72" s="144">
        <v>2.6089935302734375</v>
      </c>
      <c r="E72" s="149" t="s">
        <v>183</v>
      </c>
      <c r="F72" s="152">
        <v>1.3194444444444444E-2</v>
      </c>
      <c r="G72" s="310"/>
      <c r="H72" s="311"/>
      <c r="I72" s="103"/>
    </row>
    <row r="73" spans="1:16" x14ac:dyDescent="0.25">
      <c r="A73" s="116">
        <f t="shared" ca="1" si="0"/>
        <v>56</v>
      </c>
      <c r="B73" s="143" t="s">
        <v>184</v>
      </c>
      <c r="C73" s="148">
        <v>71.018997192382813</v>
      </c>
      <c r="D73" s="144">
        <v>1.4390029907226563</v>
      </c>
      <c r="E73" s="149" t="s">
        <v>185</v>
      </c>
      <c r="F73" s="152"/>
      <c r="G73" s="310"/>
      <c r="H73" s="311"/>
      <c r="I73" s="103"/>
    </row>
    <row r="74" spans="1:16" x14ac:dyDescent="0.25">
      <c r="A74" s="116">
        <f t="shared" ca="1" si="0"/>
        <v>57</v>
      </c>
      <c r="B74" s="143" t="s">
        <v>186</v>
      </c>
      <c r="C74" s="148">
        <v>72.458000183105469</v>
      </c>
      <c r="D74" s="144">
        <v>2.5670013427734375</v>
      </c>
      <c r="E74" s="149" t="s">
        <v>187</v>
      </c>
      <c r="F74" s="152"/>
      <c r="G74" s="310"/>
      <c r="H74" s="311"/>
      <c r="I74" s="103"/>
    </row>
    <row r="75" spans="1:16" x14ac:dyDescent="0.25">
      <c r="A75" s="116">
        <f t="shared" ca="1" si="0"/>
        <v>58</v>
      </c>
      <c r="B75" s="143" t="s">
        <v>188</v>
      </c>
      <c r="C75" s="148">
        <v>75.025001525878906</v>
      </c>
      <c r="D75" s="144">
        <v>1.1149978637695313</v>
      </c>
      <c r="E75" s="149" t="s">
        <v>189</v>
      </c>
      <c r="F75" s="152"/>
      <c r="G75" s="310"/>
      <c r="H75" s="311"/>
      <c r="I75" s="103"/>
    </row>
    <row r="76" spans="1:16" x14ac:dyDescent="0.25">
      <c r="A76" s="116">
        <f t="shared" ca="1" si="0"/>
        <v>59</v>
      </c>
      <c r="B76" s="143" t="s">
        <v>190</v>
      </c>
      <c r="C76" s="148">
        <v>76.139999389648438</v>
      </c>
      <c r="D76" s="144">
        <v>1.1019973754882813</v>
      </c>
      <c r="E76" s="149" t="s">
        <v>191</v>
      </c>
      <c r="F76" s="152"/>
      <c r="G76" s="310"/>
      <c r="H76" s="311"/>
      <c r="I76" s="103"/>
    </row>
    <row r="77" spans="1:16" x14ac:dyDescent="0.25">
      <c r="A77" s="116">
        <f t="shared" ca="1" si="0"/>
        <v>60</v>
      </c>
      <c r="B77" s="143" t="s">
        <v>188</v>
      </c>
      <c r="C77" s="148">
        <v>77.241996765136719</v>
      </c>
      <c r="D77" s="144">
        <v>0.60500335693359375</v>
      </c>
      <c r="E77" s="149" t="s">
        <v>192</v>
      </c>
      <c r="F77" s="149"/>
      <c r="G77" s="310"/>
      <c r="H77" s="311"/>
      <c r="I77" s="103"/>
    </row>
    <row r="78" spans="1:16" x14ac:dyDescent="0.25">
      <c r="A78" s="116">
        <f t="shared" ca="1" si="0"/>
        <v>61</v>
      </c>
      <c r="B78" s="143" t="s">
        <v>186</v>
      </c>
      <c r="C78" s="148">
        <v>80.041999816894531</v>
      </c>
      <c r="D78" s="144">
        <v>1.3089981079101563</v>
      </c>
      <c r="E78" s="149" t="s">
        <v>193</v>
      </c>
      <c r="F78" s="149"/>
      <c r="G78" s="310"/>
      <c r="H78" s="311"/>
      <c r="I78" s="103"/>
    </row>
    <row r="79" spans="1:16" x14ac:dyDescent="0.25">
      <c r="A79" s="116">
        <f t="shared" ca="1" si="0"/>
        <v>62</v>
      </c>
      <c r="B79" s="143" t="s">
        <v>257</v>
      </c>
      <c r="C79" s="148">
        <v>25.277999877929688</v>
      </c>
      <c r="D79" s="144">
        <v>1.5049991607666016</v>
      </c>
      <c r="E79" s="149" t="s">
        <v>261</v>
      </c>
      <c r="F79" s="152">
        <v>1.3888888888888889E-3</v>
      </c>
      <c r="G79" s="310">
        <v>0.34124308388107033</v>
      </c>
      <c r="H79" s="311"/>
      <c r="I79" s="103"/>
    </row>
    <row r="80" spans="1:16" x14ac:dyDescent="0.25">
      <c r="A80" s="116">
        <f t="shared" ca="1" si="0"/>
        <v>63</v>
      </c>
      <c r="B80" s="143" t="s">
        <v>255</v>
      </c>
      <c r="C80" s="148">
        <v>26.782999038696289</v>
      </c>
      <c r="D80" s="144">
        <v>2.0870018005371094</v>
      </c>
      <c r="E80" s="149" t="s">
        <v>262</v>
      </c>
      <c r="F80" s="152">
        <v>2.0833333333333333E-3</v>
      </c>
      <c r="G80" s="310">
        <v>0.34267860474018913</v>
      </c>
      <c r="H80" s="311"/>
      <c r="I80" s="103"/>
    </row>
    <row r="81" spans="1:17" x14ac:dyDescent="0.25">
      <c r="A81" s="116">
        <f t="shared" ca="1" si="0"/>
        <v>64</v>
      </c>
      <c r="B81" s="143" t="s">
        <v>253</v>
      </c>
      <c r="C81" s="148">
        <v>28.870000839233398</v>
      </c>
      <c r="D81" s="144">
        <v>2.2489986419677734</v>
      </c>
      <c r="E81" s="149" t="s">
        <v>263</v>
      </c>
      <c r="F81" s="152">
        <v>2.0833333333333333E-3</v>
      </c>
      <c r="G81" s="310">
        <v>0.34485456726621205</v>
      </c>
      <c r="H81" s="311"/>
      <c r="I81" s="103"/>
    </row>
    <row r="82" spans="1:17" x14ac:dyDescent="0.25">
      <c r="A82" s="116">
        <f t="shared" ca="1" si="0"/>
        <v>65</v>
      </c>
      <c r="B82" s="143" t="s">
        <v>337</v>
      </c>
      <c r="C82" s="148">
        <v>31.118999481201172</v>
      </c>
      <c r="D82" s="144">
        <v>2.5330009460449219</v>
      </c>
      <c r="E82" s="149" t="s">
        <v>338</v>
      </c>
      <c r="F82" s="152">
        <v>4.8611111111111112E-3</v>
      </c>
      <c r="G82" s="310">
        <v>0.34688635238598697</v>
      </c>
      <c r="H82" s="311"/>
      <c r="I82" s="103"/>
    </row>
    <row r="83" spans="1:17" x14ac:dyDescent="0.25">
      <c r="A83" s="116">
        <f t="shared" ca="1" si="0"/>
        <v>66</v>
      </c>
      <c r="B83" s="143" t="s">
        <v>339</v>
      </c>
      <c r="C83" s="148">
        <v>36.444000244140625</v>
      </c>
      <c r="D83" s="144">
        <v>1.9860000610351563</v>
      </c>
      <c r="E83" s="149" t="s">
        <v>340</v>
      </c>
      <c r="F83" s="152">
        <v>2.0833333333333333E-3</v>
      </c>
      <c r="G83" s="310">
        <v>0.35182690810197853</v>
      </c>
      <c r="H83" s="311"/>
      <c r="I83" s="103"/>
    </row>
    <row r="84" spans="1:17" x14ac:dyDescent="0.25">
      <c r="A84" s="116">
        <f t="shared" ca="1" si="0"/>
        <v>67</v>
      </c>
      <c r="B84" s="143" t="s">
        <v>245</v>
      </c>
      <c r="C84" s="148">
        <v>38.430000305175781</v>
      </c>
      <c r="D84" s="144">
        <v>2.1619987487792969</v>
      </c>
      <c r="E84" s="149" t="s">
        <v>246</v>
      </c>
      <c r="F84" s="152">
        <v>2.0833333333333333E-3</v>
      </c>
      <c r="G84" s="310">
        <v>0.35377543960352181</v>
      </c>
      <c r="H84" s="311"/>
      <c r="I84" s="103"/>
    </row>
    <row r="85" spans="1:17" x14ac:dyDescent="0.25">
      <c r="A85" s="116">
        <f t="shared" ref="A85:A92" ca="1" si="2">IF(B85&lt;&gt;"",OFFSET(A85,-1,0)+1,"")</f>
        <v>68</v>
      </c>
      <c r="B85" s="143" t="s">
        <v>247</v>
      </c>
      <c r="C85" s="148">
        <v>40.591999053955078</v>
      </c>
      <c r="D85" s="144">
        <v>0.759002685546875</v>
      </c>
      <c r="E85" s="149" t="s">
        <v>248</v>
      </c>
      <c r="F85" s="152">
        <v>3.472222222222222E-3</v>
      </c>
      <c r="G85" s="310">
        <v>0.35595897509609425</v>
      </c>
      <c r="H85" s="311"/>
      <c r="I85" s="103"/>
    </row>
    <row r="86" spans="1:17" x14ac:dyDescent="0.25">
      <c r="A86" s="116">
        <f t="shared" ca="1" si="2"/>
        <v>69</v>
      </c>
      <c r="B86" s="143" t="s">
        <v>341</v>
      </c>
      <c r="C86" s="148">
        <v>43.964000701904297</v>
      </c>
      <c r="D86" s="144">
        <v>4.0270004272460938</v>
      </c>
      <c r="E86" s="149" t="s">
        <v>342</v>
      </c>
      <c r="F86" s="152">
        <v>4.8611111111111112E-3</v>
      </c>
      <c r="G86" s="310">
        <v>0.3596087452499328</v>
      </c>
      <c r="H86" s="311"/>
      <c r="I86" s="103"/>
    </row>
    <row r="87" spans="1:17" x14ac:dyDescent="0.25">
      <c r="A87" s="116">
        <f t="shared" ca="1" si="2"/>
        <v>70</v>
      </c>
      <c r="B87" s="143" t="s">
        <v>199</v>
      </c>
      <c r="C87" s="148">
        <v>47.991001129150391</v>
      </c>
      <c r="D87" s="144">
        <v>0.52199935913085938</v>
      </c>
      <c r="E87" s="149" t="s">
        <v>204</v>
      </c>
      <c r="F87" s="149"/>
      <c r="G87" s="310">
        <v>0.3639236111111111</v>
      </c>
      <c r="H87" s="311"/>
      <c r="I87" s="103"/>
    </row>
    <row r="88" spans="1:17" x14ac:dyDescent="0.25">
      <c r="A88" s="116">
        <f t="shared" ca="1" si="2"/>
        <v>71</v>
      </c>
      <c r="B88" s="143" t="s">
        <v>184</v>
      </c>
      <c r="C88" s="148">
        <v>81.350997924804688</v>
      </c>
      <c r="D88" s="144">
        <v>1.4339981079101563</v>
      </c>
      <c r="E88" s="149" t="s">
        <v>194</v>
      </c>
      <c r="F88" s="152">
        <v>6.9444444444444447E-4</v>
      </c>
      <c r="G88" s="310"/>
      <c r="H88" s="311"/>
      <c r="I88" s="103"/>
    </row>
    <row r="89" spans="1:17" x14ac:dyDescent="0.25">
      <c r="A89" s="116">
        <f t="shared" ca="1" si="2"/>
        <v>72</v>
      </c>
      <c r="B89" s="143" t="s">
        <v>195</v>
      </c>
      <c r="C89" s="148">
        <v>82.784996032714844</v>
      </c>
      <c r="D89" s="144">
        <v>1.5790023803710938</v>
      </c>
      <c r="E89" s="149" t="s">
        <v>196</v>
      </c>
      <c r="F89" s="152">
        <v>1.3888888888888889E-3</v>
      </c>
      <c r="G89" s="310"/>
      <c r="H89" s="311"/>
      <c r="I89" s="103"/>
    </row>
    <row r="90" spans="1:17" x14ac:dyDescent="0.25">
      <c r="A90" s="116">
        <f t="shared" ca="1" si="2"/>
        <v>73</v>
      </c>
      <c r="B90" s="143" t="s">
        <v>197</v>
      </c>
      <c r="C90" s="148">
        <v>84.363998413085938</v>
      </c>
      <c r="D90" s="144">
        <v>-84.363998413085938</v>
      </c>
      <c r="E90" s="149" t="s">
        <v>198</v>
      </c>
      <c r="F90" s="149"/>
      <c r="G90" s="310"/>
      <c r="H90" s="311"/>
      <c r="I90" s="103"/>
    </row>
    <row r="91" spans="1:17" x14ac:dyDescent="0.25">
      <c r="A91" s="116">
        <f t="shared" ca="1" si="2"/>
        <v>74</v>
      </c>
      <c r="B91" s="143" t="s">
        <v>199</v>
      </c>
      <c r="C91" s="148"/>
      <c r="D91" s="144"/>
      <c r="E91" s="149" t="s">
        <v>204</v>
      </c>
      <c r="F91" s="149"/>
      <c r="G91" s="310"/>
      <c r="H91" s="311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5.75" thickBot="1" x14ac:dyDescent="0.3">
      <c r="A92" s="116">
        <f t="shared" ca="1" si="2"/>
        <v>75</v>
      </c>
      <c r="B92" s="143" t="s">
        <v>241</v>
      </c>
      <c r="C92" s="148"/>
      <c r="D92" s="144">
        <v>-48.51300048828125</v>
      </c>
      <c r="E92" s="149" t="s">
        <v>242</v>
      </c>
      <c r="F92" s="149"/>
      <c r="G92" s="310">
        <v>0.36461665827170481</v>
      </c>
      <c r="H92" s="323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x14ac:dyDescent="0.25">
      <c r="A93" s="118"/>
      <c r="B93" s="119"/>
      <c r="C93" s="119"/>
      <c r="D93" s="120"/>
      <c r="E93" s="121"/>
      <c r="F93" s="122" t="s">
        <v>49</v>
      </c>
      <c r="G93" s="317" t="s">
        <v>55</v>
      </c>
      <c r="H93" s="324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x14ac:dyDescent="0.25">
      <c r="A94" s="123"/>
      <c r="B94" s="105"/>
      <c r="C94" s="105"/>
      <c r="D94" s="124"/>
      <c r="E94" s="155"/>
      <c r="F94" s="156" t="s">
        <v>50</v>
      </c>
      <c r="G94" s="318">
        <v>67.3</v>
      </c>
      <c r="H94" s="327"/>
      <c r="I94" s="103"/>
    </row>
    <row r="95" spans="1:17" x14ac:dyDescent="0.25">
      <c r="A95" s="123"/>
      <c r="B95" s="105"/>
      <c r="C95" s="105"/>
      <c r="D95" s="124"/>
      <c r="E95" s="155"/>
      <c r="F95" s="156" t="s">
        <v>51</v>
      </c>
      <c r="G95" s="319">
        <v>6.5972222222222224E-2</v>
      </c>
      <c r="H95" s="324"/>
      <c r="I95" s="103"/>
    </row>
    <row r="96" spans="1:17" s="105" customFormat="1" ht="15.75" thickBot="1" x14ac:dyDescent="0.3">
      <c r="A96" s="125"/>
      <c r="B96" s="126"/>
      <c r="C96" s="126"/>
      <c r="D96" s="127"/>
      <c r="E96" s="325" t="s">
        <v>52</v>
      </c>
      <c r="F96" s="321"/>
      <c r="G96" s="322">
        <v>42.2</v>
      </c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9" s="105" customFormat="1" x14ac:dyDescent="0.25">
      <c r="A97" s="103"/>
      <c r="B97" s="103"/>
      <c r="C97" s="103"/>
      <c r="F97" s="103"/>
      <c r="G97" s="114"/>
      <c r="H97" s="114"/>
      <c r="I97" s="114"/>
      <c r="K97" s="103"/>
      <c r="L97" s="103"/>
      <c r="M97" s="103"/>
      <c r="N97" s="103"/>
      <c r="O97" s="103"/>
      <c r="P97" s="103"/>
      <c r="Q97" s="103"/>
      <c r="R97" s="103"/>
      <c r="S97" s="103"/>
    </row>
    <row r="98" spans="1:19" s="105" customForma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K98" s="103"/>
      <c r="L98" s="103"/>
      <c r="M98" s="103"/>
      <c r="N98" s="103"/>
      <c r="O98" s="103"/>
      <c r="P98" s="103"/>
      <c r="Q98" s="103"/>
      <c r="R98" s="103"/>
      <c r="S98" s="103"/>
    </row>
    <row r="99" spans="1:19" ht="12.75" customHeight="1" x14ac:dyDescent="0.25">
      <c r="G99" s="103"/>
      <c r="H99" s="103"/>
      <c r="I99" s="103"/>
    </row>
    <row r="100" spans="1:19" x14ac:dyDescent="0.25">
      <c r="G100" s="103"/>
      <c r="H100" s="103"/>
      <c r="I100" s="103"/>
    </row>
    <row r="101" spans="1:19" x14ac:dyDescent="0.25">
      <c r="G101" s="103"/>
      <c r="H101" s="103"/>
      <c r="I101" s="103"/>
    </row>
    <row r="102" spans="1:19" x14ac:dyDescent="0.25">
      <c r="G102" s="103"/>
      <c r="H102" s="103"/>
      <c r="I102" s="103"/>
      <c r="J102" s="104"/>
    </row>
    <row r="103" spans="1:19" x14ac:dyDescent="0.25">
      <c r="G103" s="103"/>
      <c r="H103" s="103"/>
      <c r="I103" s="103"/>
      <c r="J103" s="104"/>
    </row>
    <row r="104" spans="1:19" x14ac:dyDescent="0.25">
      <c r="G104" s="103"/>
      <c r="H104" s="103"/>
      <c r="I104" s="103"/>
      <c r="J104" s="104"/>
    </row>
    <row r="105" spans="1:19" x14ac:dyDescent="0.25">
      <c r="G105" s="103"/>
      <c r="H105" s="103"/>
      <c r="I105" s="103"/>
    </row>
    <row r="106" spans="1:19" x14ac:dyDescent="0.25">
      <c r="G106" s="103"/>
      <c r="H106" s="103"/>
      <c r="I106" s="103"/>
    </row>
    <row r="107" spans="1:19" x14ac:dyDescent="0.25">
      <c r="G107" s="103"/>
      <c r="H107" s="103"/>
      <c r="I107" s="103"/>
    </row>
    <row r="108" spans="1:19" x14ac:dyDescent="0.25">
      <c r="G108" s="103"/>
      <c r="H108" s="103"/>
      <c r="I108" s="103"/>
    </row>
  </sheetData>
  <mergeCells count="16">
    <mergeCell ref="N15:N17"/>
    <mergeCell ref="A9:E9"/>
    <mergeCell ref="A10:F10"/>
    <mergeCell ref="C12:D12"/>
    <mergeCell ref="C13:D13"/>
    <mergeCell ref="A15:A17"/>
    <mergeCell ref="B15:B17"/>
    <mergeCell ref="C15:C17"/>
    <mergeCell ref="D15:D17"/>
    <mergeCell ref="E15:E17"/>
    <mergeCell ref="F15:F17"/>
    <mergeCell ref="I15:I17"/>
    <mergeCell ref="J15:J17"/>
    <mergeCell ref="K15:K17"/>
    <mergeCell ref="L15:L17"/>
    <mergeCell ref="M15:M17"/>
  </mergeCells>
  <pageMargins left="0.19685039370078741" right="0.19685039370078741" top="0.39370078740157483" bottom="0.39370078740157483" header="0" footer="0"/>
  <pageSetup paperSize="9" scale="37" fitToHeight="2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3"/>
  <sheetViews>
    <sheetView zoomScaleNormal="100" workbookViewId="0">
      <selection activeCell="P16" sqref="P16"/>
    </sheetView>
  </sheetViews>
  <sheetFormatPr defaultRowHeight="15" x14ac:dyDescent="0.25"/>
  <cols>
    <col min="1" max="1" width="3.42578125" style="103" customWidth="1"/>
    <col min="2" max="2" width="16.7109375" style="103" bestFit="1" customWidth="1"/>
    <col min="3" max="3" width="8.140625" style="103" customWidth="1"/>
    <col min="4" max="4" width="8.7109375" style="103" customWidth="1"/>
    <col min="5" max="5" width="8.140625" style="103" customWidth="1"/>
    <col min="6" max="6" width="10" style="103" customWidth="1"/>
    <col min="7" max="14" width="6.5703125" style="103" customWidth="1"/>
    <col min="15" max="256" width="9.140625" style="103"/>
    <col min="257" max="257" width="3.42578125" style="103" customWidth="1"/>
    <col min="258" max="258" width="16.7109375" style="103" bestFit="1" customWidth="1"/>
    <col min="259" max="259" width="8.140625" style="103" customWidth="1"/>
    <col min="260" max="260" width="8.7109375" style="103" customWidth="1"/>
    <col min="261" max="261" width="8.140625" style="103" customWidth="1"/>
    <col min="262" max="262" width="10" style="103" customWidth="1"/>
    <col min="263" max="270" width="6.5703125" style="103" customWidth="1"/>
    <col min="271" max="512" width="9.140625" style="103"/>
    <col min="513" max="513" width="3.42578125" style="103" customWidth="1"/>
    <col min="514" max="514" width="16.7109375" style="103" bestFit="1" customWidth="1"/>
    <col min="515" max="515" width="8.140625" style="103" customWidth="1"/>
    <col min="516" max="516" width="8.7109375" style="103" customWidth="1"/>
    <col min="517" max="517" width="8.140625" style="103" customWidth="1"/>
    <col min="518" max="518" width="10" style="103" customWidth="1"/>
    <col min="519" max="526" width="6.5703125" style="103" customWidth="1"/>
    <col min="527" max="768" width="9.140625" style="103"/>
    <col min="769" max="769" width="3.42578125" style="103" customWidth="1"/>
    <col min="770" max="770" width="16.7109375" style="103" bestFit="1" customWidth="1"/>
    <col min="771" max="771" width="8.140625" style="103" customWidth="1"/>
    <col min="772" max="772" width="8.7109375" style="103" customWidth="1"/>
    <col min="773" max="773" width="8.140625" style="103" customWidth="1"/>
    <col min="774" max="774" width="10" style="103" customWidth="1"/>
    <col min="775" max="782" width="6.5703125" style="103" customWidth="1"/>
    <col min="783" max="1024" width="9.140625" style="103"/>
    <col min="1025" max="1025" width="3.42578125" style="103" customWidth="1"/>
    <col min="1026" max="1026" width="16.7109375" style="103" bestFit="1" customWidth="1"/>
    <col min="1027" max="1027" width="8.140625" style="103" customWidth="1"/>
    <col min="1028" max="1028" width="8.7109375" style="103" customWidth="1"/>
    <col min="1029" max="1029" width="8.140625" style="103" customWidth="1"/>
    <col min="1030" max="1030" width="10" style="103" customWidth="1"/>
    <col min="1031" max="1038" width="6.5703125" style="103" customWidth="1"/>
    <col min="1039" max="1280" width="9.140625" style="103"/>
    <col min="1281" max="1281" width="3.42578125" style="103" customWidth="1"/>
    <col min="1282" max="1282" width="16.7109375" style="103" bestFit="1" customWidth="1"/>
    <col min="1283" max="1283" width="8.140625" style="103" customWidth="1"/>
    <col min="1284" max="1284" width="8.7109375" style="103" customWidth="1"/>
    <col min="1285" max="1285" width="8.140625" style="103" customWidth="1"/>
    <col min="1286" max="1286" width="10" style="103" customWidth="1"/>
    <col min="1287" max="1294" width="6.5703125" style="103" customWidth="1"/>
    <col min="1295" max="1536" width="9.140625" style="103"/>
    <col min="1537" max="1537" width="3.42578125" style="103" customWidth="1"/>
    <col min="1538" max="1538" width="16.7109375" style="103" bestFit="1" customWidth="1"/>
    <col min="1539" max="1539" width="8.140625" style="103" customWidth="1"/>
    <col min="1540" max="1540" width="8.7109375" style="103" customWidth="1"/>
    <col min="1541" max="1541" width="8.140625" style="103" customWidth="1"/>
    <col min="1542" max="1542" width="10" style="103" customWidth="1"/>
    <col min="1543" max="1550" width="6.5703125" style="103" customWidth="1"/>
    <col min="1551" max="1792" width="9.140625" style="103"/>
    <col min="1793" max="1793" width="3.42578125" style="103" customWidth="1"/>
    <col min="1794" max="1794" width="16.7109375" style="103" bestFit="1" customWidth="1"/>
    <col min="1795" max="1795" width="8.140625" style="103" customWidth="1"/>
    <col min="1796" max="1796" width="8.7109375" style="103" customWidth="1"/>
    <col min="1797" max="1797" width="8.140625" style="103" customWidth="1"/>
    <col min="1798" max="1798" width="10" style="103" customWidth="1"/>
    <col min="1799" max="1806" width="6.5703125" style="103" customWidth="1"/>
    <col min="1807" max="2048" width="9.140625" style="103"/>
    <col min="2049" max="2049" width="3.42578125" style="103" customWidth="1"/>
    <col min="2050" max="2050" width="16.7109375" style="103" bestFit="1" customWidth="1"/>
    <col min="2051" max="2051" width="8.140625" style="103" customWidth="1"/>
    <col min="2052" max="2052" width="8.7109375" style="103" customWidth="1"/>
    <col min="2053" max="2053" width="8.140625" style="103" customWidth="1"/>
    <col min="2054" max="2054" width="10" style="103" customWidth="1"/>
    <col min="2055" max="2062" width="6.5703125" style="103" customWidth="1"/>
    <col min="2063" max="2304" width="9.140625" style="103"/>
    <col min="2305" max="2305" width="3.42578125" style="103" customWidth="1"/>
    <col min="2306" max="2306" width="16.7109375" style="103" bestFit="1" customWidth="1"/>
    <col min="2307" max="2307" width="8.140625" style="103" customWidth="1"/>
    <col min="2308" max="2308" width="8.7109375" style="103" customWidth="1"/>
    <col min="2309" max="2309" width="8.140625" style="103" customWidth="1"/>
    <col min="2310" max="2310" width="10" style="103" customWidth="1"/>
    <col min="2311" max="2318" width="6.5703125" style="103" customWidth="1"/>
    <col min="2319" max="2560" width="9.140625" style="103"/>
    <col min="2561" max="2561" width="3.42578125" style="103" customWidth="1"/>
    <col min="2562" max="2562" width="16.7109375" style="103" bestFit="1" customWidth="1"/>
    <col min="2563" max="2563" width="8.140625" style="103" customWidth="1"/>
    <col min="2564" max="2564" width="8.7109375" style="103" customWidth="1"/>
    <col min="2565" max="2565" width="8.140625" style="103" customWidth="1"/>
    <col min="2566" max="2566" width="10" style="103" customWidth="1"/>
    <col min="2567" max="2574" width="6.5703125" style="103" customWidth="1"/>
    <col min="2575" max="2816" width="9.140625" style="103"/>
    <col min="2817" max="2817" width="3.42578125" style="103" customWidth="1"/>
    <col min="2818" max="2818" width="16.7109375" style="103" bestFit="1" customWidth="1"/>
    <col min="2819" max="2819" width="8.140625" style="103" customWidth="1"/>
    <col min="2820" max="2820" width="8.7109375" style="103" customWidth="1"/>
    <col min="2821" max="2821" width="8.140625" style="103" customWidth="1"/>
    <col min="2822" max="2822" width="10" style="103" customWidth="1"/>
    <col min="2823" max="2830" width="6.5703125" style="103" customWidth="1"/>
    <col min="2831" max="3072" width="9.140625" style="103"/>
    <col min="3073" max="3073" width="3.42578125" style="103" customWidth="1"/>
    <col min="3074" max="3074" width="16.7109375" style="103" bestFit="1" customWidth="1"/>
    <col min="3075" max="3075" width="8.140625" style="103" customWidth="1"/>
    <col min="3076" max="3076" width="8.7109375" style="103" customWidth="1"/>
    <col min="3077" max="3077" width="8.140625" style="103" customWidth="1"/>
    <col min="3078" max="3078" width="10" style="103" customWidth="1"/>
    <col min="3079" max="3086" width="6.5703125" style="103" customWidth="1"/>
    <col min="3087" max="3328" width="9.140625" style="103"/>
    <col min="3329" max="3329" width="3.42578125" style="103" customWidth="1"/>
    <col min="3330" max="3330" width="16.7109375" style="103" bestFit="1" customWidth="1"/>
    <col min="3331" max="3331" width="8.140625" style="103" customWidth="1"/>
    <col min="3332" max="3332" width="8.7109375" style="103" customWidth="1"/>
    <col min="3333" max="3333" width="8.140625" style="103" customWidth="1"/>
    <col min="3334" max="3334" width="10" style="103" customWidth="1"/>
    <col min="3335" max="3342" width="6.5703125" style="103" customWidth="1"/>
    <col min="3343" max="3584" width="9.140625" style="103"/>
    <col min="3585" max="3585" width="3.42578125" style="103" customWidth="1"/>
    <col min="3586" max="3586" width="16.7109375" style="103" bestFit="1" customWidth="1"/>
    <col min="3587" max="3587" width="8.140625" style="103" customWidth="1"/>
    <col min="3588" max="3588" width="8.7109375" style="103" customWidth="1"/>
    <col min="3589" max="3589" width="8.140625" style="103" customWidth="1"/>
    <col min="3590" max="3590" width="10" style="103" customWidth="1"/>
    <col min="3591" max="3598" width="6.5703125" style="103" customWidth="1"/>
    <col min="3599" max="3840" width="9.140625" style="103"/>
    <col min="3841" max="3841" width="3.42578125" style="103" customWidth="1"/>
    <col min="3842" max="3842" width="16.7109375" style="103" bestFit="1" customWidth="1"/>
    <col min="3843" max="3843" width="8.140625" style="103" customWidth="1"/>
    <col min="3844" max="3844" width="8.7109375" style="103" customWidth="1"/>
    <col min="3845" max="3845" width="8.140625" style="103" customWidth="1"/>
    <col min="3846" max="3846" width="10" style="103" customWidth="1"/>
    <col min="3847" max="3854" width="6.5703125" style="103" customWidth="1"/>
    <col min="3855" max="4096" width="9.140625" style="103"/>
    <col min="4097" max="4097" width="3.42578125" style="103" customWidth="1"/>
    <col min="4098" max="4098" width="16.7109375" style="103" bestFit="1" customWidth="1"/>
    <col min="4099" max="4099" width="8.140625" style="103" customWidth="1"/>
    <col min="4100" max="4100" width="8.7109375" style="103" customWidth="1"/>
    <col min="4101" max="4101" width="8.140625" style="103" customWidth="1"/>
    <col min="4102" max="4102" width="10" style="103" customWidth="1"/>
    <col min="4103" max="4110" width="6.5703125" style="103" customWidth="1"/>
    <col min="4111" max="4352" width="9.140625" style="103"/>
    <col min="4353" max="4353" width="3.42578125" style="103" customWidth="1"/>
    <col min="4354" max="4354" width="16.7109375" style="103" bestFit="1" customWidth="1"/>
    <col min="4355" max="4355" width="8.140625" style="103" customWidth="1"/>
    <col min="4356" max="4356" width="8.7109375" style="103" customWidth="1"/>
    <col min="4357" max="4357" width="8.140625" style="103" customWidth="1"/>
    <col min="4358" max="4358" width="10" style="103" customWidth="1"/>
    <col min="4359" max="4366" width="6.5703125" style="103" customWidth="1"/>
    <col min="4367" max="4608" width="9.140625" style="103"/>
    <col min="4609" max="4609" width="3.42578125" style="103" customWidth="1"/>
    <col min="4610" max="4610" width="16.7109375" style="103" bestFit="1" customWidth="1"/>
    <col min="4611" max="4611" width="8.140625" style="103" customWidth="1"/>
    <col min="4612" max="4612" width="8.7109375" style="103" customWidth="1"/>
    <col min="4613" max="4613" width="8.140625" style="103" customWidth="1"/>
    <col min="4614" max="4614" width="10" style="103" customWidth="1"/>
    <col min="4615" max="4622" width="6.5703125" style="103" customWidth="1"/>
    <col min="4623" max="4864" width="9.140625" style="103"/>
    <col min="4865" max="4865" width="3.42578125" style="103" customWidth="1"/>
    <col min="4866" max="4866" width="16.7109375" style="103" bestFit="1" customWidth="1"/>
    <col min="4867" max="4867" width="8.140625" style="103" customWidth="1"/>
    <col min="4868" max="4868" width="8.7109375" style="103" customWidth="1"/>
    <col min="4869" max="4869" width="8.140625" style="103" customWidth="1"/>
    <col min="4870" max="4870" width="10" style="103" customWidth="1"/>
    <col min="4871" max="4878" width="6.5703125" style="103" customWidth="1"/>
    <col min="4879" max="5120" width="9.140625" style="103"/>
    <col min="5121" max="5121" width="3.42578125" style="103" customWidth="1"/>
    <col min="5122" max="5122" width="16.7109375" style="103" bestFit="1" customWidth="1"/>
    <col min="5123" max="5123" width="8.140625" style="103" customWidth="1"/>
    <col min="5124" max="5124" width="8.7109375" style="103" customWidth="1"/>
    <col min="5125" max="5125" width="8.140625" style="103" customWidth="1"/>
    <col min="5126" max="5126" width="10" style="103" customWidth="1"/>
    <col min="5127" max="5134" width="6.5703125" style="103" customWidth="1"/>
    <col min="5135" max="5376" width="9.140625" style="103"/>
    <col min="5377" max="5377" width="3.42578125" style="103" customWidth="1"/>
    <col min="5378" max="5378" width="16.7109375" style="103" bestFit="1" customWidth="1"/>
    <col min="5379" max="5379" width="8.140625" style="103" customWidth="1"/>
    <col min="5380" max="5380" width="8.7109375" style="103" customWidth="1"/>
    <col min="5381" max="5381" width="8.140625" style="103" customWidth="1"/>
    <col min="5382" max="5382" width="10" style="103" customWidth="1"/>
    <col min="5383" max="5390" width="6.5703125" style="103" customWidth="1"/>
    <col min="5391" max="5632" width="9.140625" style="103"/>
    <col min="5633" max="5633" width="3.42578125" style="103" customWidth="1"/>
    <col min="5634" max="5634" width="16.7109375" style="103" bestFit="1" customWidth="1"/>
    <col min="5635" max="5635" width="8.140625" style="103" customWidth="1"/>
    <col min="5636" max="5636" width="8.7109375" style="103" customWidth="1"/>
    <col min="5637" max="5637" width="8.140625" style="103" customWidth="1"/>
    <col min="5638" max="5638" width="10" style="103" customWidth="1"/>
    <col min="5639" max="5646" width="6.5703125" style="103" customWidth="1"/>
    <col min="5647" max="5888" width="9.140625" style="103"/>
    <col min="5889" max="5889" width="3.42578125" style="103" customWidth="1"/>
    <col min="5890" max="5890" width="16.7109375" style="103" bestFit="1" customWidth="1"/>
    <col min="5891" max="5891" width="8.140625" style="103" customWidth="1"/>
    <col min="5892" max="5892" width="8.7109375" style="103" customWidth="1"/>
    <col min="5893" max="5893" width="8.140625" style="103" customWidth="1"/>
    <col min="5894" max="5894" width="10" style="103" customWidth="1"/>
    <col min="5895" max="5902" width="6.5703125" style="103" customWidth="1"/>
    <col min="5903" max="6144" width="9.140625" style="103"/>
    <col min="6145" max="6145" width="3.42578125" style="103" customWidth="1"/>
    <col min="6146" max="6146" width="16.7109375" style="103" bestFit="1" customWidth="1"/>
    <col min="6147" max="6147" width="8.140625" style="103" customWidth="1"/>
    <col min="6148" max="6148" width="8.7109375" style="103" customWidth="1"/>
    <col min="6149" max="6149" width="8.140625" style="103" customWidth="1"/>
    <col min="6150" max="6150" width="10" style="103" customWidth="1"/>
    <col min="6151" max="6158" width="6.5703125" style="103" customWidth="1"/>
    <col min="6159" max="6400" width="9.140625" style="103"/>
    <col min="6401" max="6401" width="3.42578125" style="103" customWidth="1"/>
    <col min="6402" max="6402" width="16.7109375" style="103" bestFit="1" customWidth="1"/>
    <col min="6403" max="6403" width="8.140625" style="103" customWidth="1"/>
    <col min="6404" max="6404" width="8.7109375" style="103" customWidth="1"/>
    <col min="6405" max="6405" width="8.140625" style="103" customWidth="1"/>
    <col min="6406" max="6406" width="10" style="103" customWidth="1"/>
    <col min="6407" max="6414" width="6.5703125" style="103" customWidth="1"/>
    <col min="6415" max="6656" width="9.140625" style="103"/>
    <col min="6657" max="6657" width="3.42578125" style="103" customWidth="1"/>
    <col min="6658" max="6658" width="16.7109375" style="103" bestFit="1" customWidth="1"/>
    <col min="6659" max="6659" width="8.140625" style="103" customWidth="1"/>
    <col min="6660" max="6660" width="8.7109375" style="103" customWidth="1"/>
    <col min="6661" max="6661" width="8.140625" style="103" customWidth="1"/>
    <col min="6662" max="6662" width="10" style="103" customWidth="1"/>
    <col min="6663" max="6670" width="6.5703125" style="103" customWidth="1"/>
    <col min="6671" max="6912" width="9.140625" style="103"/>
    <col min="6913" max="6913" width="3.42578125" style="103" customWidth="1"/>
    <col min="6914" max="6914" width="16.7109375" style="103" bestFit="1" customWidth="1"/>
    <col min="6915" max="6915" width="8.140625" style="103" customWidth="1"/>
    <col min="6916" max="6916" width="8.7109375" style="103" customWidth="1"/>
    <col min="6917" max="6917" width="8.140625" style="103" customWidth="1"/>
    <col min="6918" max="6918" width="10" style="103" customWidth="1"/>
    <col min="6919" max="6926" width="6.5703125" style="103" customWidth="1"/>
    <col min="6927" max="7168" width="9.140625" style="103"/>
    <col min="7169" max="7169" width="3.42578125" style="103" customWidth="1"/>
    <col min="7170" max="7170" width="16.7109375" style="103" bestFit="1" customWidth="1"/>
    <col min="7171" max="7171" width="8.140625" style="103" customWidth="1"/>
    <col min="7172" max="7172" width="8.7109375" style="103" customWidth="1"/>
    <col min="7173" max="7173" width="8.140625" style="103" customWidth="1"/>
    <col min="7174" max="7174" width="10" style="103" customWidth="1"/>
    <col min="7175" max="7182" width="6.5703125" style="103" customWidth="1"/>
    <col min="7183" max="7424" width="9.140625" style="103"/>
    <col min="7425" max="7425" width="3.42578125" style="103" customWidth="1"/>
    <col min="7426" max="7426" width="16.7109375" style="103" bestFit="1" customWidth="1"/>
    <col min="7427" max="7427" width="8.140625" style="103" customWidth="1"/>
    <col min="7428" max="7428" width="8.7109375" style="103" customWidth="1"/>
    <col min="7429" max="7429" width="8.140625" style="103" customWidth="1"/>
    <col min="7430" max="7430" width="10" style="103" customWidth="1"/>
    <col min="7431" max="7438" width="6.5703125" style="103" customWidth="1"/>
    <col min="7439" max="7680" width="9.140625" style="103"/>
    <col min="7681" max="7681" width="3.42578125" style="103" customWidth="1"/>
    <col min="7682" max="7682" width="16.7109375" style="103" bestFit="1" customWidth="1"/>
    <col min="7683" max="7683" width="8.140625" style="103" customWidth="1"/>
    <col min="7684" max="7684" width="8.7109375" style="103" customWidth="1"/>
    <col min="7685" max="7685" width="8.140625" style="103" customWidth="1"/>
    <col min="7686" max="7686" width="10" style="103" customWidth="1"/>
    <col min="7687" max="7694" width="6.5703125" style="103" customWidth="1"/>
    <col min="7695" max="7936" width="9.140625" style="103"/>
    <col min="7937" max="7937" width="3.42578125" style="103" customWidth="1"/>
    <col min="7938" max="7938" width="16.7109375" style="103" bestFit="1" customWidth="1"/>
    <col min="7939" max="7939" width="8.140625" style="103" customWidth="1"/>
    <col min="7940" max="7940" width="8.7109375" style="103" customWidth="1"/>
    <col min="7941" max="7941" width="8.140625" style="103" customWidth="1"/>
    <col min="7942" max="7942" width="10" style="103" customWidth="1"/>
    <col min="7943" max="7950" width="6.5703125" style="103" customWidth="1"/>
    <col min="7951" max="8192" width="9.140625" style="103"/>
    <col min="8193" max="8193" width="3.42578125" style="103" customWidth="1"/>
    <col min="8194" max="8194" width="16.7109375" style="103" bestFit="1" customWidth="1"/>
    <col min="8195" max="8195" width="8.140625" style="103" customWidth="1"/>
    <col min="8196" max="8196" width="8.7109375" style="103" customWidth="1"/>
    <col min="8197" max="8197" width="8.140625" style="103" customWidth="1"/>
    <col min="8198" max="8198" width="10" style="103" customWidth="1"/>
    <col min="8199" max="8206" width="6.5703125" style="103" customWidth="1"/>
    <col min="8207" max="8448" width="9.140625" style="103"/>
    <col min="8449" max="8449" width="3.42578125" style="103" customWidth="1"/>
    <col min="8450" max="8450" width="16.7109375" style="103" bestFit="1" customWidth="1"/>
    <col min="8451" max="8451" width="8.140625" style="103" customWidth="1"/>
    <col min="8452" max="8452" width="8.7109375" style="103" customWidth="1"/>
    <col min="8453" max="8453" width="8.140625" style="103" customWidth="1"/>
    <col min="8454" max="8454" width="10" style="103" customWidth="1"/>
    <col min="8455" max="8462" width="6.5703125" style="103" customWidth="1"/>
    <col min="8463" max="8704" width="9.140625" style="103"/>
    <col min="8705" max="8705" width="3.42578125" style="103" customWidth="1"/>
    <col min="8706" max="8706" width="16.7109375" style="103" bestFit="1" customWidth="1"/>
    <col min="8707" max="8707" width="8.140625" style="103" customWidth="1"/>
    <col min="8708" max="8708" width="8.7109375" style="103" customWidth="1"/>
    <col min="8709" max="8709" width="8.140625" style="103" customWidth="1"/>
    <col min="8710" max="8710" width="10" style="103" customWidth="1"/>
    <col min="8711" max="8718" width="6.5703125" style="103" customWidth="1"/>
    <col min="8719" max="8960" width="9.140625" style="103"/>
    <col min="8961" max="8961" width="3.42578125" style="103" customWidth="1"/>
    <col min="8962" max="8962" width="16.7109375" style="103" bestFit="1" customWidth="1"/>
    <col min="8963" max="8963" width="8.140625" style="103" customWidth="1"/>
    <col min="8964" max="8964" width="8.7109375" style="103" customWidth="1"/>
    <col min="8965" max="8965" width="8.140625" style="103" customWidth="1"/>
    <col min="8966" max="8966" width="10" style="103" customWidth="1"/>
    <col min="8967" max="8974" width="6.5703125" style="103" customWidth="1"/>
    <col min="8975" max="9216" width="9.140625" style="103"/>
    <col min="9217" max="9217" width="3.42578125" style="103" customWidth="1"/>
    <col min="9218" max="9218" width="16.7109375" style="103" bestFit="1" customWidth="1"/>
    <col min="9219" max="9219" width="8.140625" style="103" customWidth="1"/>
    <col min="9220" max="9220" width="8.7109375" style="103" customWidth="1"/>
    <col min="9221" max="9221" width="8.140625" style="103" customWidth="1"/>
    <col min="9222" max="9222" width="10" style="103" customWidth="1"/>
    <col min="9223" max="9230" width="6.5703125" style="103" customWidth="1"/>
    <col min="9231" max="9472" width="9.140625" style="103"/>
    <col min="9473" max="9473" width="3.42578125" style="103" customWidth="1"/>
    <col min="9474" max="9474" width="16.7109375" style="103" bestFit="1" customWidth="1"/>
    <col min="9475" max="9475" width="8.140625" style="103" customWidth="1"/>
    <col min="9476" max="9476" width="8.7109375" style="103" customWidth="1"/>
    <col min="9477" max="9477" width="8.140625" style="103" customWidth="1"/>
    <col min="9478" max="9478" width="10" style="103" customWidth="1"/>
    <col min="9479" max="9486" width="6.5703125" style="103" customWidth="1"/>
    <col min="9487" max="9728" width="9.140625" style="103"/>
    <col min="9729" max="9729" width="3.42578125" style="103" customWidth="1"/>
    <col min="9730" max="9730" width="16.7109375" style="103" bestFit="1" customWidth="1"/>
    <col min="9731" max="9731" width="8.140625" style="103" customWidth="1"/>
    <col min="9732" max="9732" width="8.7109375" style="103" customWidth="1"/>
    <col min="9733" max="9733" width="8.140625" style="103" customWidth="1"/>
    <col min="9734" max="9734" width="10" style="103" customWidth="1"/>
    <col min="9735" max="9742" width="6.5703125" style="103" customWidth="1"/>
    <col min="9743" max="9984" width="9.140625" style="103"/>
    <col min="9985" max="9985" width="3.42578125" style="103" customWidth="1"/>
    <col min="9986" max="9986" width="16.7109375" style="103" bestFit="1" customWidth="1"/>
    <col min="9987" max="9987" width="8.140625" style="103" customWidth="1"/>
    <col min="9988" max="9988" width="8.7109375" style="103" customWidth="1"/>
    <col min="9989" max="9989" width="8.140625" style="103" customWidth="1"/>
    <col min="9990" max="9990" width="10" style="103" customWidth="1"/>
    <col min="9991" max="9998" width="6.5703125" style="103" customWidth="1"/>
    <col min="9999" max="10240" width="9.140625" style="103"/>
    <col min="10241" max="10241" width="3.42578125" style="103" customWidth="1"/>
    <col min="10242" max="10242" width="16.7109375" style="103" bestFit="1" customWidth="1"/>
    <col min="10243" max="10243" width="8.140625" style="103" customWidth="1"/>
    <col min="10244" max="10244" width="8.7109375" style="103" customWidth="1"/>
    <col min="10245" max="10245" width="8.140625" style="103" customWidth="1"/>
    <col min="10246" max="10246" width="10" style="103" customWidth="1"/>
    <col min="10247" max="10254" width="6.5703125" style="103" customWidth="1"/>
    <col min="10255" max="10496" width="9.140625" style="103"/>
    <col min="10497" max="10497" width="3.42578125" style="103" customWidth="1"/>
    <col min="10498" max="10498" width="16.7109375" style="103" bestFit="1" customWidth="1"/>
    <col min="10499" max="10499" width="8.140625" style="103" customWidth="1"/>
    <col min="10500" max="10500" width="8.7109375" style="103" customWidth="1"/>
    <col min="10501" max="10501" width="8.140625" style="103" customWidth="1"/>
    <col min="10502" max="10502" width="10" style="103" customWidth="1"/>
    <col min="10503" max="10510" width="6.5703125" style="103" customWidth="1"/>
    <col min="10511" max="10752" width="9.140625" style="103"/>
    <col min="10753" max="10753" width="3.42578125" style="103" customWidth="1"/>
    <col min="10754" max="10754" width="16.7109375" style="103" bestFit="1" customWidth="1"/>
    <col min="10755" max="10755" width="8.140625" style="103" customWidth="1"/>
    <col min="10756" max="10756" width="8.7109375" style="103" customWidth="1"/>
    <col min="10757" max="10757" width="8.140625" style="103" customWidth="1"/>
    <col min="10758" max="10758" width="10" style="103" customWidth="1"/>
    <col min="10759" max="10766" width="6.5703125" style="103" customWidth="1"/>
    <col min="10767" max="11008" width="9.140625" style="103"/>
    <col min="11009" max="11009" width="3.42578125" style="103" customWidth="1"/>
    <col min="11010" max="11010" width="16.7109375" style="103" bestFit="1" customWidth="1"/>
    <col min="11011" max="11011" width="8.140625" style="103" customWidth="1"/>
    <col min="11012" max="11012" width="8.7109375" style="103" customWidth="1"/>
    <col min="11013" max="11013" width="8.140625" style="103" customWidth="1"/>
    <col min="11014" max="11014" width="10" style="103" customWidth="1"/>
    <col min="11015" max="11022" width="6.5703125" style="103" customWidth="1"/>
    <col min="11023" max="11264" width="9.140625" style="103"/>
    <col min="11265" max="11265" width="3.42578125" style="103" customWidth="1"/>
    <col min="11266" max="11266" width="16.7109375" style="103" bestFit="1" customWidth="1"/>
    <col min="11267" max="11267" width="8.140625" style="103" customWidth="1"/>
    <col min="11268" max="11268" width="8.7109375" style="103" customWidth="1"/>
    <col min="11269" max="11269" width="8.140625" style="103" customWidth="1"/>
    <col min="11270" max="11270" width="10" style="103" customWidth="1"/>
    <col min="11271" max="11278" width="6.5703125" style="103" customWidth="1"/>
    <col min="11279" max="11520" width="9.140625" style="103"/>
    <col min="11521" max="11521" width="3.42578125" style="103" customWidth="1"/>
    <col min="11522" max="11522" width="16.7109375" style="103" bestFit="1" customWidth="1"/>
    <col min="11523" max="11523" width="8.140625" style="103" customWidth="1"/>
    <col min="11524" max="11524" width="8.7109375" style="103" customWidth="1"/>
    <col min="11525" max="11525" width="8.140625" style="103" customWidth="1"/>
    <col min="11526" max="11526" width="10" style="103" customWidth="1"/>
    <col min="11527" max="11534" width="6.5703125" style="103" customWidth="1"/>
    <col min="11535" max="11776" width="9.140625" style="103"/>
    <col min="11777" max="11777" width="3.42578125" style="103" customWidth="1"/>
    <col min="11778" max="11778" width="16.7109375" style="103" bestFit="1" customWidth="1"/>
    <col min="11779" max="11779" width="8.140625" style="103" customWidth="1"/>
    <col min="11780" max="11780" width="8.7109375" style="103" customWidth="1"/>
    <col min="11781" max="11781" width="8.140625" style="103" customWidth="1"/>
    <col min="11782" max="11782" width="10" style="103" customWidth="1"/>
    <col min="11783" max="11790" width="6.5703125" style="103" customWidth="1"/>
    <col min="11791" max="12032" width="9.140625" style="103"/>
    <col min="12033" max="12033" width="3.42578125" style="103" customWidth="1"/>
    <col min="12034" max="12034" width="16.7109375" style="103" bestFit="1" customWidth="1"/>
    <col min="12035" max="12035" width="8.140625" style="103" customWidth="1"/>
    <col min="12036" max="12036" width="8.7109375" style="103" customWidth="1"/>
    <col min="12037" max="12037" width="8.140625" style="103" customWidth="1"/>
    <col min="12038" max="12038" width="10" style="103" customWidth="1"/>
    <col min="12039" max="12046" width="6.5703125" style="103" customWidth="1"/>
    <col min="12047" max="12288" width="9.140625" style="103"/>
    <col min="12289" max="12289" width="3.42578125" style="103" customWidth="1"/>
    <col min="12290" max="12290" width="16.7109375" style="103" bestFit="1" customWidth="1"/>
    <col min="12291" max="12291" width="8.140625" style="103" customWidth="1"/>
    <col min="12292" max="12292" width="8.7109375" style="103" customWidth="1"/>
    <col min="12293" max="12293" width="8.140625" style="103" customWidth="1"/>
    <col min="12294" max="12294" width="10" style="103" customWidth="1"/>
    <col min="12295" max="12302" width="6.5703125" style="103" customWidth="1"/>
    <col min="12303" max="12544" width="9.140625" style="103"/>
    <col min="12545" max="12545" width="3.42578125" style="103" customWidth="1"/>
    <col min="12546" max="12546" width="16.7109375" style="103" bestFit="1" customWidth="1"/>
    <col min="12547" max="12547" width="8.140625" style="103" customWidth="1"/>
    <col min="12548" max="12548" width="8.7109375" style="103" customWidth="1"/>
    <col min="12549" max="12549" width="8.140625" style="103" customWidth="1"/>
    <col min="12550" max="12550" width="10" style="103" customWidth="1"/>
    <col min="12551" max="12558" width="6.5703125" style="103" customWidth="1"/>
    <col min="12559" max="12800" width="9.140625" style="103"/>
    <col min="12801" max="12801" width="3.42578125" style="103" customWidth="1"/>
    <col min="12802" max="12802" width="16.7109375" style="103" bestFit="1" customWidth="1"/>
    <col min="12803" max="12803" width="8.140625" style="103" customWidth="1"/>
    <col min="12804" max="12804" width="8.7109375" style="103" customWidth="1"/>
    <col min="12805" max="12805" width="8.140625" style="103" customWidth="1"/>
    <col min="12806" max="12806" width="10" style="103" customWidth="1"/>
    <col min="12807" max="12814" width="6.5703125" style="103" customWidth="1"/>
    <col min="12815" max="13056" width="9.140625" style="103"/>
    <col min="13057" max="13057" width="3.42578125" style="103" customWidth="1"/>
    <col min="13058" max="13058" width="16.7109375" style="103" bestFit="1" customWidth="1"/>
    <col min="13059" max="13059" width="8.140625" style="103" customWidth="1"/>
    <col min="13060" max="13060" width="8.7109375" style="103" customWidth="1"/>
    <col min="13061" max="13061" width="8.140625" style="103" customWidth="1"/>
    <col min="13062" max="13062" width="10" style="103" customWidth="1"/>
    <col min="13063" max="13070" width="6.5703125" style="103" customWidth="1"/>
    <col min="13071" max="13312" width="9.140625" style="103"/>
    <col min="13313" max="13313" width="3.42578125" style="103" customWidth="1"/>
    <col min="13314" max="13314" width="16.7109375" style="103" bestFit="1" customWidth="1"/>
    <col min="13315" max="13315" width="8.140625" style="103" customWidth="1"/>
    <col min="13316" max="13316" width="8.7109375" style="103" customWidth="1"/>
    <col min="13317" max="13317" width="8.140625" style="103" customWidth="1"/>
    <col min="13318" max="13318" width="10" style="103" customWidth="1"/>
    <col min="13319" max="13326" width="6.5703125" style="103" customWidth="1"/>
    <col min="13327" max="13568" width="9.140625" style="103"/>
    <col min="13569" max="13569" width="3.42578125" style="103" customWidth="1"/>
    <col min="13570" max="13570" width="16.7109375" style="103" bestFit="1" customWidth="1"/>
    <col min="13571" max="13571" width="8.140625" style="103" customWidth="1"/>
    <col min="13572" max="13572" width="8.7109375" style="103" customWidth="1"/>
    <col min="13573" max="13573" width="8.140625" style="103" customWidth="1"/>
    <col min="13574" max="13574" width="10" style="103" customWidth="1"/>
    <col min="13575" max="13582" width="6.5703125" style="103" customWidth="1"/>
    <col min="13583" max="13824" width="9.140625" style="103"/>
    <col min="13825" max="13825" width="3.42578125" style="103" customWidth="1"/>
    <col min="13826" max="13826" width="16.7109375" style="103" bestFit="1" customWidth="1"/>
    <col min="13827" max="13827" width="8.140625" style="103" customWidth="1"/>
    <col min="13828" max="13828" width="8.7109375" style="103" customWidth="1"/>
    <col min="13829" max="13829" width="8.140625" style="103" customWidth="1"/>
    <col min="13830" max="13830" width="10" style="103" customWidth="1"/>
    <col min="13831" max="13838" width="6.5703125" style="103" customWidth="1"/>
    <col min="13839" max="14080" width="9.140625" style="103"/>
    <col min="14081" max="14081" width="3.42578125" style="103" customWidth="1"/>
    <col min="14082" max="14082" width="16.7109375" style="103" bestFit="1" customWidth="1"/>
    <col min="14083" max="14083" width="8.140625" style="103" customWidth="1"/>
    <col min="14084" max="14084" width="8.7109375" style="103" customWidth="1"/>
    <col min="14085" max="14085" width="8.140625" style="103" customWidth="1"/>
    <col min="14086" max="14086" width="10" style="103" customWidth="1"/>
    <col min="14087" max="14094" width="6.5703125" style="103" customWidth="1"/>
    <col min="14095" max="14336" width="9.140625" style="103"/>
    <col min="14337" max="14337" width="3.42578125" style="103" customWidth="1"/>
    <col min="14338" max="14338" width="16.7109375" style="103" bestFit="1" customWidth="1"/>
    <col min="14339" max="14339" width="8.140625" style="103" customWidth="1"/>
    <col min="14340" max="14340" width="8.7109375" style="103" customWidth="1"/>
    <col min="14341" max="14341" width="8.140625" style="103" customWidth="1"/>
    <col min="14342" max="14342" width="10" style="103" customWidth="1"/>
    <col min="14343" max="14350" width="6.5703125" style="103" customWidth="1"/>
    <col min="14351" max="14592" width="9.140625" style="103"/>
    <col min="14593" max="14593" width="3.42578125" style="103" customWidth="1"/>
    <col min="14594" max="14594" width="16.7109375" style="103" bestFit="1" customWidth="1"/>
    <col min="14595" max="14595" width="8.140625" style="103" customWidth="1"/>
    <col min="14596" max="14596" width="8.7109375" style="103" customWidth="1"/>
    <col min="14597" max="14597" width="8.140625" style="103" customWidth="1"/>
    <col min="14598" max="14598" width="10" style="103" customWidth="1"/>
    <col min="14599" max="14606" width="6.5703125" style="103" customWidth="1"/>
    <col min="14607" max="14848" width="9.140625" style="103"/>
    <col min="14849" max="14849" width="3.42578125" style="103" customWidth="1"/>
    <col min="14850" max="14850" width="16.7109375" style="103" bestFit="1" customWidth="1"/>
    <col min="14851" max="14851" width="8.140625" style="103" customWidth="1"/>
    <col min="14852" max="14852" width="8.7109375" style="103" customWidth="1"/>
    <col min="14853" max="14853" width="8.140625" style="103" customWidth="1"/>
    <col min="14854" max="14854" width="10" style="103" customWidth="1"/>
    <col min="14855" max="14862" width="6.5703125" style="103" customWidth="1"/>
    <col min="14863" max="15104" width="9.140625" style="103"/>
    <col min="15105" max="15105" width="3.42578125" style="103" customWidth="1"/>
    <col min="15106" max="15106" width="16.7109375" style="103" bestFit="1" customWidth="1"/>
    <col min="15107" max="15107" width="8.140625" style="103" customWidth="1"/>
    <col min="15108" max="15108" width="8.7109375" style="103" customWidth="1"/>
    <col min="15109" max="15109" width="8.140625" style="103" customWidth="1"/>
    <col min="15110" max="15110" width="10" style="103" customWidth="1"/>
    <col min="15111" max="15118" width="6.5703125" style="103" customWidth="1"/>
    <col min="15119" max="15360" width="9.140625" style="103"/>
    <col min="15361" max="15361" width="3.42578125" style="103" customWidth="1"/>
    <col min="15362" max="15362" width="16.7109375" style="103" bestFit="1" customWidth="1"/>
    <col min="15363" max="15363" width="8.140625" style="103" customWidth="1"/>
    <col min="15364" max="15364" width="8.7109375" style="103" customWidth="1"/>
    <col min="15365" max="15365" width="8.140625" style="103" customWidth="1"/>
    <col min="15366" max="15366" width="10" style="103" customWidth="1"/>
    <col min="15367" max="15374" width="6.5703125" style="103" customWidth="1"/>
    <col min="15375" max="15616" width="9.140625" style="103"/>
    <col min="15617" max="15617" width="3.42578125" style="103" customWidth="1"/>
    <col min="15618" max="15618" width="16.7109375" style="103" bestFit="1" customWidth="1"/>
    <col min="15619" max="15619" width="8.140625" style="103" customWidth="1"/>
    <col min="15620" max="15620" width="8.7109375" style="103" customWidth="1"/>
    <col min="15621" max="15621" width="8.140625" style="103" customWidth="1"/>
    <col min="15622" max="15622" width="10" style="103" customWidth="1"/>
    <col min="15623" max="15630" width="6.5703125" style="103" customWidth="1"/>
    <col min="15631" max="15872" width="9.140625" style="103"/>
    <col min="15873" max="15873" width="3.42578125" style="103" customWidth="1"/>
    <col min="15874" max="15874" width="16.7109375" style="103" bestFit="1" customWidth="1"/>
    <col min="15875" max="15875" width="8.140625" style="103" customWidth="1"/>
    <col min="15876" max="15876" width="8.7109375" style="103" customWidth="1"/>
    <col min="15877" max="15877" width="8.140625" style="103" customWidth="1"/>
    <col min="15878" max="15878" width="10" style="103" customWidth="1"/>
    <col min="15879" max="15886" width="6.5703125" style="103" customWidth="1"/>
    <col min="15887" max="16128" width="9.140625" style="103"/>
    <col min="16129" max="16129" width="3.42578125" style="103" customWidth="1"/>
    <col min="16130" max="16130" width="16.7109375" style="103" bestFit="1" customWidth="1"/>
    <col min="16131" max="16131" width="8.140625" style="103" customWidth="1"/>
    <col min="16132" max="16132" width="8.7109375" style="103" customWidth="1"/>
    <col min="16133" max="16133" width="8.140625" style="103" customWidth="1"/>
    <col min="16134" max="16134" width="10" style="103" customWidth="1"/>
    <col min="16135" max="16142" width="6.5703125" style="103" customWidth="1"/>
    <col min="16143" max="16384" width="9.140625" style="103"/>
  </cols>
  <sheetData>
    <row r="1" spans="1:15" x14ac:dyDescent="0.25">
      <c r="A1" s="103" t="s">
        <v>219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x14ac:dyDescent="0.25">
      <c r="A2" s="103" t="s">
        <v>220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5"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103" t="s">
        <v>232</v>
      </c>
      <c r="G4" s="104"/>
      <c r="H4" s="104"/>
      <c r="I4" s="104"/>
      <c r="J4" s="104" t="s">
        <v>218</v>
      </c>
      <c r="K4" s="104"/>
      <c r="L4" s="104"/>
      <c r="M4" s="104"/>
      <c r="N4" s="104"/>
      <c r="O4" s="104"/>
    </row>
    <row r="5" spans="1:15" x14ac:dyDescent="0.25">
      <c r="A5" s="103" t="s">
        <v>39</v>
      </c>
      <c r="G5" s="104"/>
      <c r="H5" s="104"/>
      <c r="I5" s="104"/>
      <c r="J5" s="103" t="s">
        <v>221</v>
      </c>
      <c r="K5" s="104"/>
      <c r="L5" s="104"/>
      <c r="M5" s="104"/>
      <c r="N5" s="104"/>
      <c r="O5" s="104"/>
    </row>
    <row r="6" spans="1:15" x14ac:dyDescent="0.25">
      <c r="A6" s="103" t="s">
        <v>53</v>
      </c>
      <c r="G6" s="104"/>
      <c r="H6" s="104"/>
      <c r="I6" s="104"/>
      <c r="J6" s="104" t="s">
        <v>222</v>
      </c>
      <c r="K6" s="104"/>
      <c r="L6" s="104"/>
      <c r="M6" s="104"/>
      <c r="N6" s="104"/>
      <c r="O6" s="104"/>
    </row>
    <row r="7" spans="1:15" x14ac:dyDescent="0.25">
      <c r="A7" s="103" t="s">
        <v>54</v>
      </c>
      <c r="D7" s="103" t="s">
        <v>223</v>
      </c>
      <c r="G7" s="104"/>
      <c r="H7" s="104"/>
      <c r="I7" s="104"/>
      <c r="J7" s="104" t="s">
        <v>224</v>
      </c>
      <c r="K7" s="104"/>
      <c r="L7" s="104"/>
      <c r="M7" s="104"/>
      <c r="N7" s="104"/>
      <c r="O7" s="104"/>
    </row>
    <row r="8" spans="1:15" s="105" customFormat="1" x14ac:dyDescent="0.25">
      <c r="C8" s="106"/>
      <c r="G8" s="107"/>
      <c r="L8" s="108"/>
    </row>
    <row r="9" spans="1:15" s="105" customFormat="1" x14ac:dyDescent="0.25">
      <c r="A9" s="328" t="s">
        <v>40</v>
      </c>
      <c r="B9" s="328"/>
      <c r="C9" s="328"/>
      <c r="D9" s="328"/>
      <c r="E9" s="328"/>
      <c r="F9" s="109" t="s">
        <v>167</v>
      </c>
      <c r="G9" s="110"/>
      <c r="K9" s="111"/>
    </row>
    <row r="10" spans="1:15" s="105" customFormat="1" x14ac:dyDescent="0.25">
      <c r="A10" s="329" t="s">
        <v>168</v>
      </c>
      <c r="B10" s="329"/>
      <c r="C10" s="329"/>
      <c r="D10" s="329"/>
      <c r="E10" s="329"/>
      <c r="F10" s="329"/>
      <c r="G10" s="112"/>
      <c r="H10" s="112"/>
      <c r="I10" s="112"/>
      <c r="J10" s="112"/>
      <c r="K10" s="112"/>
    </row>
    <row r="11" spans="1:15" s="105" customFormat="1" ht="10.5" customHeight="1" x14ac:dyDescent="0.25">
      <c r="C11" s="113"/>
      <c r="D11" s="113"/>
      <c r="E11" s="113"/>
      <c r="F11" s="113"/>
      <c r="G11" s="112"/>
      <c r="H11" s="112"/>
      <c r="I11" s="112"/>
      <c r="J11" s="112"/>
      <c r="K11" s="112"/>
    </row>
    <row r="12" spans="1:15" s="105" customFormat="1" x14ac:dyDescent="0.25">
      <c r="A12" s="105" t="s">
        <v>41</v>
      </c>
      <c r="C12" s="353">
        <v>43700</v>
      </c>
      <c r="D12" s="330"/>
      <c r="E12" s="330"/>
      <c r="F12" s="113"/>
      <c r="G12" s="112"/>
      <c r="H12" s="112"/>
      <c r="I12" s="112"/>
      <c r="J12" s="112"/>
      <c r="K12" s="112"/>
    </row>
    <row r="13" spans="1:15" s="105" customFormat="1" x14ac:dyDescent="0.25">
      <c r="A13" s="114" t="s">
        <v>42</v>
      </c>
      <c r="C13" s="329" t="s">
        <v>218</v>
      </c>
      <c r="D13" s="329"/>
      <c r="E13" s="329"/>
      <c r="F13" s="113"/>
      <c r="G13" s="112"/>
      <c r="H13" s="112"/>
      <c r="I13" s="112"/>
      <c r="J13" s="112"/>
      <c r="K13" s="112"/>
    </row>
    <row r="14" spans="1:15" ht="12.75" customHeight="1" thickBot="1" x14ac:dyDescent="0.3">
      <c r="D14" s="105"/>
      <c r="E14" s="105"/>
      <c r="G14" s="105"/>
      <c r="H14" s="105"/>
      <c r="I14" s="107"/>
      <c r="J14" s="115"/>
      <c r="K14" s="115"/>
    </row>
    <row r="15" spans="1:15" ht="13.15" customHeight="1" x14ac:dyDescent="0.25">
      <c r="A15" s="347" t="s">
        <v>0</v>
      </c>
      <c r="B15" s="349" t="s">
        <v>43</v>
      </c>
      <c r="C15" s="349" t="s">
        <v>44</v>
      </c>
      <c r="D15" s="349" t="s">
        <v>45</v>
      </c>
      <c r="E15" s="349" t="s">
        <v>46</v>
      </c>
      <c r="F15" s="349" t="s">
        <v>47</v>
      </c>
      <c r="G15" s="171" t="s">
        <v>48</v>
      </c>
      <c r="H15" s="123"/>
    </row>
    <row r="16" spans="1:15" x14ac:dyDescent="0.25">
      <c r="A16" s="345"/>
      <c r="B16" s="340"/>
      <c r="C16" s="340"/>
      <c r="D16" s="340"/>
      <c r="E16" s="340"/>
      <c r="F16" s="340"/>
      <c r="G16" s="139" t="s">
        <v>1</v>
      </c>
      <c r="H16" s="123"/>
    </row>
    <row r="17" spans="1:7" ht="15" customHeight="1" thickBot="1" x14ac:dyDescent="0.3">
      <c r="A17" s="348"/>
      <c r="B17" s="350"/>
      <c r="C17" s="350"/>
      <c r="D17" s="350"/>
      <c r="E17" s="350"/>
      <c r="F17" s="350"/>
      <c r="G17" s="141" t="s">
        <v>169</v>
      </c>
    </row>
    <row r="18" spans="1:7" x14ac:dyDescent="0.25">
      <c r="A18" s="117">
        <f t="shared" ref="A18:A36" ca="1" si="0">IF(B18&lt;&gt;"",OFFSET(A18,-1,0)+1,"")</f>
        <v>1</v>
      </c>
      <c r="B18" s="143" t="s">
        <v>67</v>
      </c>
      <c r="C18" s="144">
        <v>0</v>
      </c>
      <c r="D18" s="144">
        <v>1.4440000057220459</v>
      </c>
      <c r="E18" s="145" t="s">
        <v>68</v>
      </c>
      <c r="F18" s="166">
        <v>6.9444444444444447E-4</v>
      </c>
      <c r="G18" s="146">
        <v>0.51079861111111113</v>
      </c>
    </row>
    <row r="19" spans="1:7" x14ac:dyDescent="0.25">
      <c r="A19" s="116">
        <f t="shared" ca="1" si="0"/>
        <v>2</v>
      </c>
      <c r="B19" s="143" t="s">
        <v>201</v>
      </c>
      <c r="C19" s="148">
        <v>0.41299998760223389</v>
      </c>
      <c r="D19" s="144">
        <v>1.0820000171661377</v>
      </c>
      <c r="E19" s="149" t="s">
        <v>66</v>
      </c>
      <c r="F19" s="152">
        <v>1.3888888888888889E-3</v>
      </c>
      <c r="G19" s="150">
        <v>0.51149305555555558</v>
      </c>
    </row>
    <row r="20" spans="1:7" x14ac:dyDescent="0.25">
      <c r="A20" s="116">
        <f t="shared" ca="1" si="0"/>
        <v>3</v>
      </c>
      <c r="B20" s="143" t="s">
        <v>170</v>
      </c>
      <c r="C20" s="148">
        <v>1.4440000057220459</v>
      </c>
      <c r="D20" s="144">
        <v>1.065000057220459</v>
      </c>
      <c r="E20" s="149" t="s">
        <v>171</v>
      </c>
      <c r="F20" s="152">
        <v>1.3888888888888889E-3</v>
      </c>
      <c r="G20" s="150">
        <v>0.51307702719635129</v>
      </c>
    </row>
    <row r="21" spans="1:7" x14ac:dyDescent="0.25">
      <c r="A21" s="116">
        <f t="shared" ca="1" si="0"/>
        <v>4</v>
      </c>
      <c r="B21" s="143" t="s">
        <v>172</v>
      </c>
      <c r="C21" s="148">
        <v>2.5090000629425049</v>
      </c>
      <c r="D21" s="144">
        <v>2.1699998378753662</v>
      </c>
      <c r="E21" s="149" t="s">
        <v>173</v>
      </c>
      <c r="F21" s="152">
        <v>0</v>
      </c>
      <c r="G21" s="150">
        <v>0.51433306289495406</v>
      </c>
    </row>
    <row r="22" spans="1:7" x14ac:dyDescent="0.25">
      <c r="A22" s="116">
        <f t="shared" ca="1" si="0"/>
        <v>5</v>
      </c>
      <c r="B22" s="143" t="s">
        <v>174</v>
      </c>
      <c r="C22" s="148">
        <v>2.815000057220459</v>
      </c>
      <c r="D22" s="144">
        <v>2.680999755859375</v>
      </c>
      <c r="E22" s="149" t="s">
        <v>175</v>
      </c>
      <c r="F22" s="152">
        <v>2.7777777777777779E-3</v>
      </c>
      <c r="G22" s="150">
        <v>0.51455337444818672</v>
      </c>
    </row>
    <row r="23" spans="1:7" x14ac:dyDescent="0.25">
      <c r="A23" s="116">
        <f t="shared" ca="1" si="0"/>
        <v>6</v>
      </c>
      <c r="B23" s="143" t="s">
        <v>176</v>
      </c>
      <c r="C23" s="148">
        <v>5.495999813079834</v>
      </c>
      <c r="D23" s="144">
        <v>1.7460002899169922</v>
      </c>
      <c r="E23" s="149" t="s">
        <v>177</v>
      </c>
      <c r="F23" s="152">
        <v>1.3888888888888889E-3</v>
      </c>
      <c r="G23" s="150">
        <v>0.51670138888888884</v>
      </c>
    </row>
    <row r="24" spans="1:7" x14ac:dyDescent="0.25">
      <c r="A24" s="116">
        <f t="shared" ca="1" si="0"/>
        <v>7</v>
      </c>
      <c r="B24" s="143" t="s">
        <v>178</v>
      </c>
      <c r="C24" s="148">
        <v>7.2420001029968262</v>
      </c>
      <c r="D24" s="144">
        <v>1.9059996604919434</v>
      </c>
      <c r="E24" s="149" t="s">
        <v>179</v>
      </c>
      <c r="F24" s="152">
        <v>2.0833333333333333E-3</v>
      </c>
      <c r="G24" s="150">
        <v>0.51812481478883265</v>
      </c>
    </row>
    <row r="25" spans="1:7" x14ac:dyDescent="0.25">
      <c r="A25" s="116">
        <f t="shared" ca="1" si="0"/>
        <v>8</v>
      </c>
      <c r="B25" s="143" t="s">
        <v>180</v>
      </c>
      <c r="C25" s="148">
        <v>9.1479997634887695</v>
      </c>
      <c r="D25" s="144">
        <v>1.268000602722168</v>
      </c>
      <c r="E25" s="149" t="s">
        <v>181</v>
      </c>
      <c r="F25" s="152">
        <v>6.9444444444444447E-4</v>
      </c>
      <c r="G25" s="150">
        <v>0.52020804949872668</v>
      </c>
    </row>
    <row r="26" spans="1:7" x14ac:dyDescent="0.25">
      <c r="A26" s="116">
        <f t="shared" ca="1" si="0"/>
        <v>9</v>
      </c>
      <c r="B26" s="143" t="s">
        <v>182</v>
      </c>
      <c r="C26" s="148">
        <v>10.416000366210938</v>
      </c>
      <c r="D26" s="144">
        <v>2.6089992523193359</v>
      </c>
      <c r="E26" s="149" t="s">
        <v>183</v>
      </c>
      <c r="F26" s="152">
        <v>2.0833333333333333E-3</v>
      </c>
      <c r="G26" s="150">
        <v>0.52124776083956281</v>
      </c>
    </row>
    <row r="27" spans="1:7" x14ac:dyDescent="0.25">
      <c r="A27" s="116">
        <f t="shared" ca="1" si="0"/>
        <v>10</v>
      </c>
      <c r="B27" s="143" t="s">
        <v>184</v>
      </c>
      <c r="C27" s="148">
        <v>13.024999618530273</v>
      </c>
      <c r="D27" s="144">
        <v>1.439000129699707</v>
      </c>
      <c r="E27" s="149" t="s">
        <v>185</v>
      </c>
      <c r="F27" s="152">
        <v>1.3888888888888889E-3</v>
      </c>
      <c r="G27" s="150">
        <v>0.52334892045761161</v>
      </c>
    </row>
    <row r="28" spans="1:7" x14ac:dyDescent="0.25">
      <c r="A28" s="116">
        <f t="shared" ca="1" si="0"/>
        <v>11</v>
      </c>
      <c r="B28" s="143" t="s">
        <v>186</v>
      </c>
      <c r="C28" s="148">
        <v>14.46399974822998</v>
      </c>
      <c r="D28" s="144">
        <v>2.5670003890991211</v>
      </c>
      <c r="E28" s="149" t="s">
        <v>187</v>
      </c>
      <c r="F28" s="152">
        <v>2.7777777777777779E-3</v>
      </c>
      <c r="G28" s="150">
        <v>0.52471799346005765</v>
      </c>
    </row>
    <row r="29" spans="1:7" x14ac:dyDescent="0.25">
      <c r="A29" s="116">
        <f t="shared" ca="1" si="0"/>
        <v>12</v>
      </c>
      <c r="B29" s="143" t="s">
        <v>188</v>
      </c>
      <c r="C29" s="148">
        <v>17.031000137329102</v>
      </c>
      <c r="D29" s="144">
        <v>1.1149997711181641</v>
      </c>
      <c r="E29" s="149" t="s">
        <v>189</v>
      </c>
      <c r="F29" s="152">
        <v>6.9444444444444447E-4</v>
      </c>
      <c r="G29" s="150">
        <v>0.52716523248647806</v>
      </c>
    </row>
    <row r="30" spans="1:7" x14ac:dyDescent="0.25">
      <c r="A30" s="116">
        <f t="shared" ca="1" si="0"/>
        <v>13</v>
      </c>
      <c r="B30" s="143" t="s">
        <v>190</v>
      </c>
      <c r="C30" s="148">
        <v>18.145999908447266</v>
      </c>
      <c r="D30" s="144">
        <v>1.1019992828369141</v>
      </c>
      <c r="E30" s="149" t="s">
        <v>191</v>
      </c>
      <c r="F30" s="152">
        <v>1.3888888888888889E-3</v>
      </c>
      <c r="G30" s="150">
        <v>0.52822916666666664</v>
      </c>
    </row>
    <row r="31" spans="1:7" x14ac:dyDescent="0.25">
      <c r="A31" s="116">
        <f t="shared" ca="1" si="0"/>
        <v>14</v>
      </c>
      <c r="B31" s="143" t="s">
        <v>188</v>
      </c>
      <c r="C31" s="148">
        <v>19.24799919128418</v>
      </c>
      <c r="D31" s="144">
        <v>2.8000011444091797</v>
      </c>
      <c r="E31" s="149" t="s">
        <v>192</v>
      </c>
      <c r="F31" s="152">
        <v>2.7777777777777779E-3</v>
      </c>
      <c r="G31" s="150">
        <v>0.52927934196202941</v>
      </c>
    </row>
    <row r="32" spans="1:7" x14ac:dyDescent="0.25">
      <c r="A32" s="116">
        <f t="shared" ca="1" si="0"/>
        <v>15</v>
      </c>
      <c r="B32" s="143" t="s">
        <v>186</v>
      </c>
      <c r="C32" s="148">
        <v>22.048000335693359</v>
      </c>
      <c r="D32" s="144">
        <v>1.3090000152587891</v>
      </c>
      <c r="E32" s="149" t="s">
        <v>193</v>
      </c>
      <c r="F32" s="152">
        <v>2.0833333333333333E-3</v>
      </c>
      <c r="G32" s="150">
        <v>0.53194766403207749</v>
      </c>
    </row>
    <row r="33" spans="1:12" x14ac:dyDescent="0.25">
      <c r="A33" s="116">
        <f t="shared" ca="1" si="0"/>
        <v>16</v>
      </c>
      <c r="B33" s="143" t="s">
        <v>184</v>
      </c>
      <c r="C33" s="148">
        <v>23.357000350952148</v>
      </c>
      <c r="D33" s="144">
        <v>1.4340000152587891</v>
      </c>
      <c r="E33" s="149" t="s">
        <v>194</v>
      </c>
      <c r="F33" s="152">
        <v>6.9444444444444447E-4</v>
      </c>
      <c r="G33" s="150">
        <v>0.53413194444444445</v>
      </c>
    </row>
    <row r="34" spans="1:12" x14ac:dyDescent="0.25">
      <c r="A34" s="116">
        <f t="shared" ca="1" si="0"/>
        <v>17</v>
      </c>
      <c r="B34" s="143" t="s">
        <v>195</v>
      </c>
      <c r="C34" s="148">
        <v>24.791000366210938</v>
      </c>
      <c r="D34" s="144">
        <v>1.5789985656738281</v>
      </c>
      <c r="E34" s="149" t="s">
        <v>196</v>
      </c>
      <c r="F34" s="152">
        <v>1.3888888888888889E-3</v>
      </c>
      <c r="G34" s="150">
        <v>0.53533096285865966</v>
      </c>
    </row>
    <row r="35" spans="1:12" x14ac:dyDescent="0.25">
      <c r="A35" s="116">
        <f t="shared" ca="1" si="0"/>
        <v>18</v>
      </c>
      <c r="B35" s="143" t="s">
        <v>197</v>
      </c>
      <c r="C35" s="148">
        <v>26.369998931884766</v>
      </c>
      <c r="D35" s="144">
        <v>4.6700000762939453</v>
      </c>
      <c r="E35" s="149" t="s">
        <v>198</v>
      </c>
      <c r="F35" s="152">
        <v>4.1666666666666666E-3</v>
      </c>
      <c r="G35" s="150">
        <v>0.53662501705980148</v>
      </c>
    </row>
    <row r="36" spans="1:12" ht="15.75" thickBot="1" x14ac:dyDescent="0.3">
      <c r="A36" s="116">
        <f t="shared" ca="1" si="0"/>
        <v>19</v>
      </c>
      <c r="B36" s="143" t="s">
        <v>199</v>
      </c>
      <c r="C36" s="148">
        <v>18.47599983215332</v>
      </c>
      <c r="D36" s="144">
        <v>-18.47599983215332</v>
      </c>
      <c r="E36" s="149" t="s">
        <v>200</v>
      </c>
      <c r="F36" s="149"/>
      <c r="G36" s="150">
        <v>0.54038194444444443</v>
      </c>
    </row>
    <row r="37" spans="1:12" x14ac:dyDescent="0.25">
      <c r="A37" s="118"/>
      <c r="B37" s="119"/>
      <c r="C37" s="119"/>
      <c r="D37" s="120"/>
      <c r="E37" s="121"/>
      <c r="F37" s="122" t="s">
        <v>49</v>
      </c>
      <c r="G37" s="153" t="s">
        <v>202</v>
      </c>
    </row>
    <row r="38" spans="1:12" x14ac:dyDescent="0.25">
      <c r="A38" s="123"/>
      <c r="B38" s="105"/>
      <c r="C38" s="105"/>
      <c r="D38" s="124"/>
      <c r="E38" s="155"/>
      <c r="F38" s="156" t="s">
        <v>50</v>
      </c>
      <c r="G38" s="157">
        <v>31.6</v>
      </c>
    </row>
    <row r="39" spans="1:12" x14ac:dyDescent="0.25">
      <c r="A39" s="123"/>
      <c r="B39" s="105"/>
      <c r="C39" s="105"/>
      <c r="D39" s="124"/>
      <c r="E39" s="155"/>
      <c r="F39" s="156" t="s">
        <v>51</v>
      </c>
      <c r="G39" s="159">
        <v>2.9861111111111113E-2</v>
      </c>
    </row>
    <row r="40" spans="1:12" s="105" customFormat="1" ht="15.75" thickBot="1" x14ac:dyDescent="0.3">
      <c r="A40" s="125"/>
      <c r="B40" s="126"/>
      <c r="C40" s="126"/>
      <c r="D40" s="127"/>
      <c r="E40" s="351" t="s">
        <v>52</v>
      </c>
      <c r="F40" s="352"/>
      <c r="G40" s="161">
        <v>43.7</v>
      </c>
      <c r="H40" s="103"/>
      <c r="I40" s="103"/>
      <c r="J40" s="103"/>
      <c r="K40" s="103"/>
      <c r="L40" s="103"/>
    </row>
    <row r="41" spans="1:12" s="105" customFormat="1" x14ac:dyDescent="0.25">
      <c r="A41" s="119"/>
      <c r="B41" s="119"/>
      <c r="C41" s="163"/>
      <c r="D41" s="119"/>
      <c r="E41" s="119"/>
      <c r="F41" s="119"/>
      <c r="G41" s="164"/>
      <c r="H41" s="103"/>
      <c r="I41" s="103"/>
      <c r="J41" s="103"/>
      <c r="K41" s="103"/>
      <c r="L41" s="128"/>
    </row>
    <row r="42" spans="1:12" s="105" customFormat="1" x14ac:dyDescent="0.25">
      <c r="C42" s="165"/>
      <c r="D42" s="110"/>
      <c r="E42" s="136"/>
      <c r="F42" s="109" t="str">
        <f>F9</f>
        <v>Nr.K8</v>
      </c>
      <c r="G42" s="110"/>
      <c r="H42" s="103"/>
      <c r="I42" s="103"/>
      <c r="J42" s="103"/>
      <c r="K42" s="129"/>
      <c r="L42" s="103"/>
    </row>
    <row r="43" spans="1:12" ht="12.75" customHeight="1" x14ac:dyDescent="0.25">
      <c r="A43" s="329" t="s">
        <v>203</v>
      </c>
      <c r="B43" s="329"/>
      <c r="C43" s="329"/>
      <c r="D43" s="329"/>
      <c r="E43" s="329"/>
      <c r="F43" s="329"/>
      <c r="G43" s="112"/>
      <c r="H43" s="115"/>
      <c r="I43" s="115"/>
      <c r="J43" s="115"/>
      <c r="K43" s="115"/>
    </row>
    <row r="44" spans="1:12" ht="13.15" customHeight="1" thickBot="1" x14ac:dyDescent="0.3">
      <c r="D44" s="105"/>
      <c r="E44" s="105"/>
      <c r="G44" s="105"/>
      <c r="I44" s="115"/>
      <c r="J44" s="115"/>
      <c r="K44" s="115"/>
    </row>
    <row r="45" spans="1:12" ht="15" customHeight="1" x14ac:dyDescent="0.25">
      <c r="A45" s="344" t="s">
        <v>0</v>
      </c>
      <c r="B45" s="339" t="s">
        <v>43</v>
      </c>
      <c r="C45" s="339" t="s">
        <v>44</v>
      </c>
      <c r="D45" s="349" t="s">
        <v>45</v>
      </c>
      <c r="E45" s="339" t="s">
        <v>46</v>
      </c>
      <c r="F45" s="339" t="s">
        <v>47</v>
      </c>
      <c r="G45" s="171" t="s">
        <v>48</v>
      </c>
      <c r="H45" s="123"/>
    </row>
    <row r="46" spans="1:12" ht="15" customHeight="1" x14ac:dyDescent="0.25">
      <c r="A46" s="345"/>
      <c r="B46" s="340"/>
      <c r="C46" s="340"/>
      <c r="D46" s="340"/>
      <c r="E46" s="340"/>
      <c r="F46" s="340"/>
      <c r="G46" s="139">
        <v>2</v>
      </c>
      <c r="H46" s="123"/>
    </row>
    <row r="47" spans="1:12" ht="15.75" thickBot="1" x14ac:dyDescent="0.3">
      <c r="A47" s="346"/>
      <c r="B47" s="341"/>
      <c r="C47" s="341"/>
      <c r="D47" s="350"/>
      <c r="E47" s="341"/>
      <c r="F47" s="341"/>
      <c r="G47" s="141" t="s">
        <v>169</v>
      </c>
    </row>
    <row r="48" spans="1:12" x14ac:dyDescent="0.25">
      <c r="A48" s="117">
        <f t="shared" ref="A48:A66" ca="1" si="1">IF(B48&lt;&gt;"",OFFSET(A48,-1,0)+1,"")</f>
        <v>1</v>
      </c>
      <c r="B48" s="143" t="s">
        <v>199</v>
      </c>
      <c r="C48" s="144">
        <v>0</v>
      </c>
      <c r="D48" s="144">
        <v>2.2060000896453857</v>
      </c>
      <c r="E48" s="145" t="s">
        <v>204</v>
      </c>
      <c r="F48" s="166">
        <v>3.472222222222222E-3</v>
      </c>
      <c r="G48" s="146">
        <v>0.41704861111111108</v>
      </c>
    </row>
    <row r="49" spans="1:7" x14ac:dyDescent="0.25">
      <c r="A49" s="116">
        <f t="shared" ca="1" si="1"/>
        <v>2</v>
      </c>
      <c r="B49" s="143" t="s">
        <v>197</v>
      </c>
      <c r="C49" s="148">
        <v>4.6999998092651367</v>
      </c>
      <c r="D49" s="144">
        <v>1.6710000038146973</v>
      </c>
      <c r="E49" s="149" t="s">
        <v>205</v>
      </c>
      <c r="F49" s="152">
        <v>1.3888888888888889E-3</v>
      </c>
      <c r="G49" s="150">
        <v>0.42072990892653828</v>
      </c>
    </row>
    <row r="50" spans="1:7" x14ac:dyDescent="0.25">
      <c r="A50" s="116">
        <f t="shared" ca="1" si="1"/>
        <v>3</v>
      </c>
      <c r="B50" s="143" t="s">
        <v>195</v>
      </c>
      <c r="C50" s="148">
        <v>6.370999813079834</v>
      </c>
      <c r="D50" s="144">
        <v>8.5999965667724609E-2</v>
      </c>
      <c r="E50" s="149" t="s">
        <v>206</v>
      </c>
      <c r="F50" s="152">
        <v>0</v>
      </c>
      <c r="G50" s="150">
        <v>0.42207382127823312</v>
      </c>
    </row>
    <row r="51" spans="1:7" x14ac:dyDescent="0.25">
      <c r="A51" s="116">
        <f t="shared" ca="1" si="1"/>
        <v>4</v>
      </c>
      <c r="B51" s="143" t="s">
        <v>195</v>
      </c>
      <c r="C51" s="148">
        <v>6.4569997787475586</v>
      </c>
      <c r="D51" s="144">
        <v>1.2690000534057617</v>
      </c>
      <c r="E51" s="149" t="s">
        <v>207</v>
      </c>
      <c r="F51" s="152">
        <v>1.3888888888888889E-3</v>
      </c>
      <c r="G51" s="150">
        <v>0.42214455000993267</v>
      </c>
    </row>
    <row r="52" spans="1:7" x14ac:dyDescent="0.25">
      <c r="A52" s="116">
        <f t="shared" ca="1" si="1"/>
        <v>5</v>
      </c>
      <c r="B52" s="143" t="s">
        <v>184</v>
      </c>
      <c r="C52" s="148">
        <v>7.7259998321533203</v>
      </c>
      <c r="D52" s="144">
        <v>1.4560003280639648</v>
      </c>
      <c r="E52" s="149" t="s">
        <v>208</v>
      </c>
      <c r="F52" s="152">
        <v>1.3888888888888889E-3</v>
      </c>
      <c r="G52" s="150">
        <v>0.42319522071064086</v>
      </c>
    </row>
    <row r="53" spans="1:7" x14ac:dyDescent="0.25">
      <c r="A53" s="116">
        <f t="shared" ca="1" si="1"/>
        <v>6</v>
      </c>
      <c r="B53" s="143" t="s">
        <v>186</v>
      </c>
      <c r="C53" s="148">
        <v>9.1820001602172852</v>
      </c>
      <c r="D53" s="144">
        <v>2.5669994354248047</v>
      </c>
      <c r="E53" s="149" t="s">
        <v>187</v>
      </c>
      <c r="F53" s="152">
        <v>2.0833333333333333E-3</v>
      </c>
      <c r="G53" s="150">
        <v>0.42457910457116876</v>
      </c>
    </row>
    <row r="54" spans="1:7" x14ac:dyDescent="0.25">
      <c r="A54" s="116">
        <f t="shared" ca="1" si="1"/>
        <v>7</v>
      </c>
      <c r="B54" s="143" t="s">
        <v>188</v>
      </c>
      <c r="C54" s="148">
        <v>11.74899959564209</v>
      </c>
      <c r="D54" s="144">
        <v>1.1150007247924805</v>
      </c>
      <c r="E54" s="149" t="s">
        <v>189</v>
      </c>
      <c r="F54" s="152">
        <v>1.3888888888888889E-3</v>
      </c>
      <c r="G54" s="150">
        <v>0.42702634359758923</v>
      </c>
    </row>
    <row r="55" spans="1:7" x14ac:dyDescent="0.25">
      <c r="A55" s="116">
        <f t="shared" ca="1" si="1"/>
        <v>8</v>
      </c>
      <c r="B55" s="143" t="s">
        <v>190</v>
      </c>
      <c r="C55" s="148">
        <v>12.86400032043457</v>
      </c>
      <c r="D55" s="144">
        <v>1.1019992828369141</v>
      </c>
      <c r="E55" s="149" t="s">
        <v>191</v>
      </c>
      <c r="F55" s="152">
        <v>6.9444444444444447E-4</v>
      </c>
      <c r="G55" s="150">
        <v>0.42809027777777775</v>
      </c>
    </row>
    <row r="56" spans="1:7" x14ac:dyDescent="0.25">
      <c r="A56" s="116">
        <f t="shared" ca="1" si="1"/>
        <v>9</v>
      </c>
      <c r="B56" s="143" t="s">
        <v>188</v>
      </c>
      <c r="C56" s="148">
        <v>13.965999603271484</v>
      </c>
      <c r="D56" s="144">
        <v>2.7999992370605469</v>
      </c>
      <c r="E56" s="149" t="s">
        <v>192</v>
      </c>
      <c r="F56" s="152">
        <v>2.7777777777777779E-3</v>
      </c>
      <c r="G56" s="150">
        <v>0.42914045307314053</v>
      </c>
    </row>
    <row r="57" spans="1:7" x14ac:dyDescent="0.25">
      <c r="A57" s="116">
        <f t="shared" ca="1" si="1"/>
        <v>10</v>
      </c>
      <c r="B57" s="143" t="s">
        <v>186</v>
      </c>
      <c r="C57" s="148">
        <v>16.765998840332031</v>
      </c>
      <c r="D57" s="144">
        <v>3.7700004577636719</v>
      </c>
      <c r="E57" s="149" t="s">
        <v>193</v>
      </c>
      <c r="F57" s="152">
        <v>3.472222222222222E-3</v>
      </c>
      <c r="G57" s="150">
        <v>0.43180877514318861</v>
      </c>
    </row>
    <row r="58" spans="1:7" x14ac:dyDescent="0.25">
      <c r="A58" s="116">
        <f t="shared" ca="1" si="1"/>
        <v>11</v>
      </c>
      <c r="B58" s="143" t="s">
        <v>182</v>
      </c>
      <c r="C58" s="148">
        <v>20.535999298095703</v>
      </c>
      <c r="D58" s="144">
        <v>1.3540000915527344</v>
      </c>
      <c r="E58" s="149" t="s">
        <v>209</v>
      </c>
      <c r="F58" s="152">
        <v>1.3888888888888889E-3</v>
      </c>
      <c r="G58" s="150">
        <v>0.43513428864227977</v>
      </c>
    </row>
    <row r="59" spans="1:7" x14ac:dyDescent="0.25">
      <c r="A59" s="116">
        <f t="shared" ca="1" si="1"/>
        <v>12</v>
      </c>
      <c r="B59" s="143" t="s">
        <v>180</v>
      </c>
      <c r="C59" s="148">
        <v>21.889999389648438</v>
      </c>
      <c r="D59" s="144">
        <v>1.8229999542236328</v>
      </c>
      <c r="E59" s="149" t="s">
        <v>210</v>
      </c>
      <c r="F59" s="152">
        <v>2.0833333333333333E-3</v>
      </c>
      <c r="G59" s="150">
        <v>0.43641415854959165</v>
      </c>
    </row>
    <row r="60" spans="1:7" x14ac:dyDescent="0.25">
      <c r="A60" s="116">
        <f t="shared" ca="1" si="1"/>
        <v>13</v>
      </c>
      <c r="B60" s="143" t="s">
        <v>178</v>
      </c>
      <c r="C60" s="148">
        <v>23.71299934387207</v>
      </c>
      <c r="D60" s="144">
        <v>1.8509998321533203</v>
      </c>
      <c r="E60" s="149" t="s">
        <v>211</v>
      </c>
      <c r="F60" s="152">
        <v>1.3888888888888889E-3</v>
      </c>
      <c r="G60" s="150">
        <v>0.438225066892728</v>
      </c>
    </row>
    <row r="61" spans="1:7" x14ac:dyDescent="0.25">
      <c r="A61" s="116">
        <f t="shared" ca="1" si="1"/>
        <v>14</v>
      </c>
      <c r="B61" s="143" t="s">
        <v>176</v>
      </c>
      <c r="C61" s="148">
        <v>25.563999176025391</v>
      </c>
      <c r="D61" s="144">
        <v>2.6400012969970703</v>
      </c>
      <c r="E61" s="149" t="s">
        <v>212</v>
      </c>
      <c r="F61" s="152">
        <v>2.0833333333333333E-3</v>
      </c>
      <c r="G61" s="150">
        <v>0.43975694444444446</v>
      </c>
    </row>
    <row r="62" spans="1:7" x14ac:dyDescent="0.25">
      <c r="A62" s="116">
        <f t="shared" ca="1" si="1"/>
        <v>15</v>
      </c>
      <c r="B62" s="143" t="s">
        <v>213</v>
      </c>
      <c r="C62" s="148">
        <v>28.204000473022461</v>
      </c>
      <c r="D62" s="144">
        <v>0.24099922180175781</v>
      </c>
      <c r="E62" s="149" t="s">
        <v>214</v>
      </c>
      <c r="F62" s="152">
        <v>0</v>
      </c>
      <c r="G62" s="150">
        <v>0.44185555358655887</v>
      </c>
    </row>
    <row r="63" spans="1:7" x14ac:dyDescent="0.25">
      <c r="A63" s="116">
        <f t="shared" ca="1" si="1"/>
        <v>16</v>
      </c>
      <c r="B63" s="143" t="s">
        <v>215</v>
      </c>
      <c r="C63" s="148">
        <v>15.973999977111816</v>
      </c>
      <c r="D63" s="144">
        <v>1.162999153137207</v>
      </c>
      <c r="E63" s="149" t="s">
        <v>216</v>
      </c>
      <c r="F63" s="152">
        <v>6.9444444444444447E-4</v>
      </c>
      <c r="G63" s="150">
        <v>0.44203851261871258</v>
      </c>
    </row>
    <row r="64" spans="1:7" x14ac:dyDescent="0.25">
      <c r="A64" s="116">
        <f t="shared" ca="1" si="1"/>
        <v>17</v>
      </c>
      <c r="B64" s="143" t="s">
        <v>170</v>
      </c>
      <c r="C64" s="148">
        <v>17.136999130249023</v>
      </c>
      <c r="D64" s="144">
        <v>1.0869998931884766</v>
      </c>
      <c r="E64" s="149" t="s">
        <v>217</v>
      </c>
      <c r="F64" s="152">
        <v>6.9444444444444447E-4</v>
      </c>
      <c r="G64" s="150">
        <v>0.44292306106415452</v>
      </c>
    </row>
    <row r="65" spans="1:15" x14ac:dyDescent="0.25">
      <c r="A65" s="116">
        <f t="shared" ca="1" si="1"/>
        <v>18</v>
      </c>
      <c r="B65" s="143" t="s">
        <v>201</v>
      </c>
      <c r="C65" s="148">
        <v>30.58799934387207</v>
      </c>
      <c r="D65" s="144">
        <v>0.15800094604492188</v>
      </c>
      <c r="E65" s="149" t="s">
        <v>66</v>
      </c>
      <c r="F65" s="152">
        <v>1.3888888888888889E-3</v>
      </c>
      <c r="G65" s="150">
        <v>0.44371527777777775</v>
      </c>
    </row>
    <row r="66" spans="1:15" ht="15.75" thickBot="1" x14ac:dyDescent="0.3">
      <c r="A66" s="116">
        <f t="shared" ca="1" si="1"/>
        <v>19</v>
      </c>
      <c r="B66" s="143" t="s">
        <v>67</v>
      </c>
      <c r="C66" s="148">
        <v>18.2239990234375</v>
      </c>
      <c r="D66" s="144">
        <v>-18.2239990234375</v>
      </c>
      <c r="E66" s="149" t="s">
        <v>68</v>
      </c>
      <c r="F66" s="149"/>
      <c r="G66" s="150">
        <v>0.44447482640466962</v>
      </c>
    </row>
    <row r="67" spans="1:15" x14ac:dyDescent="0.25">
      <c r="A67" s="118"/>
      <c r="B67" s="119"/>
      <c r="C67" s="119"/>
      <c r="D67" s="120"/>
      <c r="E67" s="167"/>
      <c r="F67" s="122" t="s">
        <v>49</v>
      </c>
      <c r="G67" s="153" t="s">
        <v>202</v>
      </c>
    </row>
    <row r="68" spans="1:15" x14ac:dyDescent="0.25">
      <c r="A68" s="123"/>
      <c r="B68" s="105"/>
      <c r="C68" s="105"/>
      <c r="D68" s="124"/>
      <c r="E68" s="168"/>
      <c r="F68" s="156" t="s">
        <v>50</v>
      </c>
      <c r="G68" s="157">
        <v>31</v>
      </c>
    </row>
    <row r="69" spans="1:15" x14ac:dyDescent="0.25">
      <c r="A69" s="123"/>
      <c r="B69" s="105"/>
      <c r="C69" s="105"/>
      <c r="D69" s="124"/>
      <c r="E69" s="168"/>
      <c r="F69" s="156" t="s">
        <v>51</v>
      </c>
      <c r="G69" s="159">
        <v>2.7777777777777776E-2</v>
      </c>
    </row>
    <row r="70" spans="1:15" ht="15.75" thickBot="1" x14ac:dyDescent="0.3">
      <c r="A70" s="125"/>
      <c r="B70" s="126"/>
      <c r="C70" s="126"/>
      <c r="D70" s="127"/>
      <c r="E70" s="351" t="s">
        <v>52</v>
      </c>
      <c r="F70" s="352"/>
      <c r="G70" s="161">
        <v>46.5</v>
      </c>
    </row>
    <row r="72" spans="1:15" ht="15.75" thickBot="1" x14ac:dyDescent="0.3">
      <c r="B72" s="130" t="s">
        <v>225</v>
      </c>
      <c r="G72" s="104"/>
      <c r="H72" s="104"/>
      <c r="I72" s="104"/>
      <c r="J72" s="104"/>
      <c r="K72" s="104"/>
      <c r="L72" s="131"/>
      <c r="M72" s="104"/>
      <c r="N72" s="104"/>
    </row>
    <row r="73" spans="1:15" ht="12.75" customHeight="1" x14ac:dyDescent="0.25">
      <c r="B73" s="103" t="s">
        <v>233</v>
      </c>
      <c r="C73" s="132"/>
      <c r="D73" s="132"/>
      <c r="E73" s="132"/>
      <c r="F73" s="132"/>
      <c r="G73" s="133"/>
      <c r="H73" s="133"/>
      <c r="I73" s="133"/>
      <c r="J73" s="133"/>
      <c r="K73" s="133"/>
      <c r="L73" s="133"/>
      <c r="M73" s="133"/>
      <c r="N73" s="104"/>
    </row>
    <row r="74" spans="1:15" x14ac:dyDescent="0.25">
      <c r="B74" s="132" t="s">
        <v>226</v>
      </c>
      <c r="C74" s="132"/>
      <c r="D74" s="132"/>
      <c r="E74" s="132"/>
      <c r="F74" s="132"/>
      <c r="G74" s="133"/>
      <c r="H74" s="133"/>
      <c r="I74" s="133"/>
      <c r="J74" s="133"/>
      <c r="K74" s="133"/>
      <c r="L74" s="133"/>
      <c r="M74" s="133"/>
      <c r="N74" s="104"/>
    </row>
    <row r="75" spans="1:15" x14ac:dyDescent="0.25">
      <c r="B75" s="134" t="s">
        <v>231</v>
      </c>
      <c r="C75" s="132"/>
      <c r="D75" s="132"/>
      <c r="E75" s="132"/>
      <c r="F75" s="132"/>
      <c r="G75" s="133"/>
      <c r="H75" s="133"/>
      <c r="I75" s="133"/>
      <c r="J75" s="133"/>
      <c r="K75" s="133"/>
      <c r="L75" s="133"/>
      <c r="M75" s="133"/>
      <c r="N75" s="104"/>
    </row>
    <row r="76" spans="1:15" x14ac:dyDescent="0.25">
      <c r="B76" s="132"/>
      <c r="C76" s="132"/>
      <c r="D76" s="132"/>
      <c r="E76" s="132"/>
      <c r="F76" s="132"/>
      <c r="G76" s="133"/>
      <c r="H76" s="133"/>
      <c r="I76" s="133"/>
      <c r="J76" s="133"/>
      <c r="K76" s="133"/>
      <c r="L76" s="133"/>
      <c r="M76" s="133"/>
      <c r="N76" s="104"/>
    </row>
    <row r="77" spans="1:15" ht="15.75" thickBot="1" x14ac:dyDescent="0.3">
      <c r="B77" s="130" t="s">
        <v>227</v>
      </c>
      <c r="G77" s="104"/>
      <c r="H77" s="104"/>
      <c r="I77" s="104"/>
      <c r="J77" s="104"/>
      <c r="K77" s="104"/>
      <c r="L77" s="104"/>
      <c r="M77" s="104"/>
      <c r="N77" s="104"/>
    </row>
    <row r="78" spans="1:15" x14ac:dyDescent="0.25">
      <c r="B78" s="103" t="s">
        <v>228</v>
      </c>
      <c r="G78" s="104"/>
      <c r="H78" s="104"/>
      <c r="I78" s="104"/>
      <c r="J78" s="104"/>
      <c r="K78" s="104"/>
      <c r="L78" s="104"/>
      <c r="M78" s="104"/>
      <c r="N78" s="104"/>
    </row>
    <row r="79" spans="1:15" x14ac:dyDescent="0.25">
      <c r="B79" s="135" t="s">
        <v>229</v>
      </c>
      <c r="G79" s="104"/>
      <c r="H79" s="104"/>
      <c r="I79" s="104"/>
      <c r="J79" s="104"/>
      <c r="K79" s="104"/>
      <c r="L79" s="104"/>
      <c r="M79" s="104"/>
      <c r="N79" s="104"/>
      <c r="O79" s="104"/>
    </row>
    <row r="80" spans="1:15" x14ac:dyDescent="0.25">
      <c r="G80" s="104"/>
      <c r="H80" s="104"/>
      <c r="I80" s="104"/>
      <c r="J80" s="104"/>
      <c r="K80" s="104"/>
      <c r="L80" s="104"/>
      <c r="M80" s="104"/>
      <c r="N80" s="104"/>
      <c r="O80" s="104"/>
    </row>
    <row r="81" spans="2:15" x14ac:dyDescent="0.25">
      <c r="G81" s="104"/>
      <c r="H81" s="104"/>
      <c r="I81" s="104"/>
      <c r="J81" s="104"/>
      <c r="K81" s="104"/>
      <c r="L81" s="104"/>
      <c r="M81" s="104"/>
      <c r="N81" s="104"/>
      <c r="O81" s="104"/>
    </row>
    <row r="82" spans="2:15" ht="15.75" thickBot="1" x14ac:dyDescent="0.3">
      <c r="B82" s="130" t="s">
        <v>230</v>
      </c>
      <c r="G82" s="104"/>
      <c r="H82" s="104"/>
      <c r="I82" s="104"/>
      <c r="J82" s="104"/>
      <c r="K82" s="104"/>
      <c r="L82" s="104"/>
      <c r="M82" s="104"/>
      <c r="N82" s="104"/>
      <c r="O82" s="104"/>
    </row>
    <row r="83" spans="2:15" x14ac:dyDescent="0.25">
      <c r="B83" s="103" t="s">
        <v>218</v>
      </c>
      <c r="G83" s="104"/>
      <c r="H83" s="104"/>
      <c r="I83" s="104"/>
      <c r="J83" s="104"/>
      <c r="K83" s="104"/>
      <c r="L83" s="104"/>
      <c r="M83" s="104"/>
      <c r="N83" s="104"/>
      <c r="O83" s="104"/>
    </row>
  </sheetData>
  <mergeCells count="19">
    <mergeCell ref="E70:F70"/>
    <mergeCell ref="E40:F40"/>
    <mergeCell ref="A43:F43"/>
    <mergeCell ref="A45:A47"/>
    <mergeCell ref="B45:B47"/>
    <mergeCell ref="C45:C47"/>
    <mergeCell ref="D45:D47"/>
    <mergeCell ref="E45:E47"/>
    <mergeCell ref="F45:F47"/>
    <mergeCell ref="A9:E9"/>
    <mergeCell ref="A10:F10"/>
    <mergeCell ref="C13:E13"/>
    <mergeCell ref="A15:A17"/>
    <mergeCell ref="B15:B17"/>
    <mergeCell ref="C15:C17"/>
    <mergeCell ref="D15:D17"/>
    <mergeCell ref="E15:E17"/>
    <mergeCell ref="F15:F17"/>
    <mergeCell ref="C12:E12"/>
  </mergeCells>
  <pageMargins left="0.19685039370078741" right="0.19685039370078741" top="0.39370078740157483" bottom="0.39370078740157483" header="0" footer="0"/>
  <pageSetup paperSize="9" scale="66" pageOrder="overThenDown" orientation="portrait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tabSelected="1" view="pageBreakPreview" zoomScaleNormal="100" zoomScaleSheetLayoutView="100" workbookViewId="0">
      <selection activeCell="T8" sqref="T8"/>
    </sheetView>
  </sheetViews>
  <sheetFormatPr defaultRowHeight="15" x14ac:dyDescent="0.25"/>
  <cols>
    <col min="1" max="1" width="3.42578125" style="103" customWidth="1"/>
    <col min="2" max="2" width="16.7109375" style="103" bestFit="1" customWidth="1"/>
    <col min="3" max="3" width="8.140625" style="103" customWidth="1"/>
    <col min="4" max="4" width="8.7109375" style="103" customWidth="1"/>
    <col min="5" max="5" width="8.140625" style="103" customWidth="1"/>
    <col min="6" max="6" width="10" style="103" customWidth="1"/>
    <col min="7" max="14" width="6.5703125" style="103" customWidth="1"/>
    <col min="15" max="256" width="9.140625" style="103"/>
    <col min="257" max="257" width="3.42578125" style="103" customWidth="1"/>
    <col min="258" max="258" width="16.7109375" style="103" bestFit="1" customWidth="1"/>
    <col min="259" max="259" width="8.140625" style="103" customWidth="1"/>
    <col min="260" max="260" width="8.7109375" style="103" customWidth="1"/>
    <col min="261" max="261" width="8.140625" style="103" customWidth="1"/>
    <col min="262" max="262" width="10" style="103" customWidth="1"/>
    <col min="263" max="270" width="6.5703125" style="103" customWidth="1"/>
    <col min="271" max="512" width="9.140625" style="103"/>
    <col min="513" max="513" width="3.42578125" style="103" customWidth="1"/>
    <col min="514" max="514" width="16.7109375" style="103" bestFit="1" customWidth="1"/>
    <col min="515" max="515" width="8.140625" style="103" customWidth="1"/>
    <col min="516" max="516" width="8.7109375" style="103" customWidth="1"/>
    <col min="517" max="517" width="8.140625" style="103" customWidth="1"/>
    <col min="518" max="518" width="10" style="103" customWidth="1"/>
    <col min="519" max="526" width="6.5703125" style="103" customWidth="1"/>
    <col min="527" max="768" width="9.140625" style="103"/>
    <col min="769" max="769" width="3.42578125" style="103" customWidth="1"/>
    <col min="770" max="770" width="16.7109375" style="103" bestFit="1" customWidth="1"/>
    <col min="771" max="771" width="8.140625" style="103" customWidth="1"/>
    <col min="772" max="772" width="8.7109375" style="103" customWidth="1"/>
    <col min="773" max="773" width="8.140625" style="103" customWidth="1"/>
    <col min="774" max="774" width="10" style="103" customWidth="1"/>
    <col min="775" max="782" width="6.5703125" style="103" customWidth="1"/>
    <col min="783" max="1024" width="9.140625" style="103"/>
    <col min="1025" max="1025" width="3.42578125" style="103" customWidth="1"/>
    <col min="1026" max="1026" width="16.7109375" style="103" bestFit="1" customWidth="1"/>
    <col min="1027" max="1027" width="8.140625" style="103" customWidth="1"/>
    <col min="1028" max="1028" width="8.7109375" style="103" customWidth="1"/>
    <col min="1029" max="1029" width="8.140625" style="103" customWidth="1"/>
    <col min="1030" max="1030" width="10" style="103" customWidth="1"/>
    <col min="1031" max="1038" width="6.5703125" style="103" customWidth="1"/>
    <col min="1039" max="1280" width="9.140625" style="103"/>
    <col min="1281" max="1281" width="3.42578125" style="103" customWidth="1"/>
    <col min="1282" max="1282" width="16.7109375" style="103" bestFit="1" customWidth="1"/>
    <col min="1283" max="1283" width="8.140625" style="103" customWidth="1"/>
    <col min="1284" max="1284" width="8.7109375" style="103" customWidth="1"/>
    <col min="1285" max="1285" width="8.140625" style="103" customWidth="1"/>
    <col min="1286" max="1286" width="10" style="103" customWidth="1"/>
    <col min="1287" max="1294" width="6.5703125" style="103" customWidth="1"/>
    <col min="1295" max="1536" width="9.140625" style="103"/>
    <col min="1537" max="1537" width="3.42578125" style="103" customWidth="1"/>
    <col min="1538" max="1538" width="16.7109375" style="103" bestFit="1" customWidth="1"/>
    <col min="1539" max="1539" width="8.140625" style="103" customWidth="1"/>
    <col min="1540" max="1540" width="8.7109375" style="103" customWidth="1"/>
    <col min="1541" max="1541" width="8.140625" style="103" customWidth="1"/>
    <col min="1542" max="1542" width="10" style="103" customWidth="1"/>
    <col min="1543" max="1550" width="6.5703125" style="103" customWidth="1"/>
    <col min="1551" max="1792" width="9.140625" style="103"/>
    <col min="1793" max="1793" width="3.42578125" style="103" customWidth="1"/>
    <col min="1794" max="1794" width="16.7109375" style="103" bestFit="1" customWidth="1"/>
    <col min="1795" max="1795" width="8.140625" style="103" customWidth="1"/>
    <col min="1796" max="1796" width="8.7109375" style="103" customWidth="1"/>
    <col min="1797" max="1797" width="8.140625" style="103" customWidth="1"/>
    <col min="1798" max="1798" width="10" style="103" customWidth="1"/>
    <col min="1799" max="1806" width="6.5703125" style="103" customWidth="1"/>
    <col min="1807" max="2048" width="9.140625" style="103"/>
    <col min="2049" max="2049" width="3.42578125" style="103" customWidth="1"/>
    <col min="2050" max="2050" width="16.7109375" style="103" bestFit="1" customWidth="1"/>
    <col min="2051" max="2051" width="8.140625" style="103" customWidth="1"/>
    <col min="2052" max="2052" width="8.7109375" style="103" customWidth="1"/>
    <col min="2053" max="2053" width="8.140625" style="103" customWidth="1"/>
    <col min="2054" max="2054" width="10" style="103" customWidth="1"/>
    <col min="2055" max="2062" width="6.5703125" style="103" customWidth="1"/>
    <col min="2063" max="2304" width="9.140625" style="103"/>
    <col min="2305" max="2305" width="3.42578125" style="103" customWidth="1"/>
    <col min="2306" max="2306" width="16.7109375" style="103" bestFit="1" customWidth="1"/>
    <col min="2307" max="2307" width="8.140625" style="103" customWidth="1"/>
    <col min="2308" max="2308" width="8.7109375" style="103" customWidth="1"/>
    <col min="2309" max="2309" width="8.140625" style="103" customWidth="1"/>
    <col min="2310" max="2310" width="10" style="103" customWidth="1"/>
    <col min="2311" max="2318" width="6.5703125" style="103" customWidth="1"/>
    <col min="2319" max="2560" width="9.140625" style="103"/>
    <col min="2561" max="2561" width="3.42578125" style="103" customWidth="1"/>
    <col min="2562" max="2562" width="16.7109375" style="103" bestFit="1" customWidth="1"/>
    <col min="2563" max="2563" width="8.140625" style="103" customWidth="1"/>
    <col min="2564" max="2564" width="8.7109375" style="103" customWidth="1"/>
    <col min="2565" max="2565" width="8.140625" style="103" customWidth="1"/>
    <col min="2566" max="2566" width="10" style="103" customWidth="1"/>
    <col min="2567" max="2574" width="6.5703125" style="103" customWidth="1"/>
    <col min="2575" max="2816" width="9.140625" style="103"/>
    <col min="2817" max="2817" width="3.42578125" style="103" customWidth="1"/>
    <col min="2818" max="2818" width="16.7109375" style="103" bestFit="1" customWidth="1"/>
    <col min="2819" max="2819" width="8.140625" style="103" customWidth="1"/>
    <col min="2820" max="2820" width="8.7109375" style="103" customWidth="1"/>
    <col min="2821" max="2821" width="8.140625" style="103" customWidth="1"/>
    <col min="2822" max="2822" width="10" style="103" customWidth="1"/>
    <col min="2823" max="2830" width="6.5703125" style="103" customWidth="1"/>
    <col min="2831" max="3072" width="9.140625" style="103"/>
    <col min="3073" max="3073" width="3.42578125" style="103" customWidth="1"/>
    <col min="3074" max="3074" width="16.7109375" style="103" bestFit="1" customWidth="1"/>
    <col min="3075" max="3075" width="8.140625" style="103" customWidth="1"/>
    <col min="3076" max="3076" width="8.7109375" style="103" customWidth="1"/>
    <col min="3077" max="3077" width="8.140625" style="103" customWidth="1"/>
    <col min="3078" max="3078" width="10" style="103" customWidth="1"/>
    <col min="3079" max="3086" width="6.5703125" style="103" customWidth="1"/>
    <col min="3087" max="3328" width="9.140625" style="103"/>
    <col min="3329" max="3329" width="3.42578125" style="103" customWidth="1"/>
    <col min="3330" max="3330" width="16.7109375" style="103" bestFit="1" customWidth="1"/>
    <col min="3331" max="3331" width="8.140625" style="103" customWidth="1"/>
    <col min="3332" max="3332" width="8.7109375" style="103" customWidth="1"/>
    <col min="3333" max="3333" width="8.140625" style="103" customWidth="1"/>
    <col min="3334" max="3334" width="10" style="103" customWidth="1"/>
    <col min="3335" max="3342" width="6.5703125" style="103" customWidth="1"/>
    <col min="3343" max="3584" width="9.140625" style="103"/>
    <col min="3585" max="3585" width="3.42578125" style="103" customWidth="1"/>
    <col min="3586" max="3586" width="16.7109375" style="103" bestFit="1" customWidth="1"/>
    <col min="3587" max="3587" width="8.140625" style="103" customWidth="1"/>
    <col min="3588" max="3588" width="8.7109375" style="103" customWidth="1"/>
    <col min="3589" max="3589" width="8.140625" style="103" customWidth="1"/>
    <col min="3590" max="3590" width="10" style="103" customWidth="1"/>
    <col min="3591" max="3598" width="6.5703125" style="103" customWidth="1"/>
    <col min="3599" max="3840" width="9.140625" style="103"/>
    <col min="3841" max="3841" width="3.42578125" style="103" customWidth="1"/>
    <col min="3842" max="3842" width="16.7109375" style="103" bestFit="1" customWidth="1"/>
    <col min="3843" max="3843" width="8.140625" style="103" customWidth="1"/>
    <col min="3844" max="3844" width="8.7109375" style="103" customWidth="1"/>
    <col min="3845" max="3845" width="8.140625" style="103" customWidth="1"/>
    <col min="3846" max="3846" width="10" style="103" customWidth="1"/>
    <col min="3847" max="3854" width="6.5703125" style="103" customWidth="1"/>
    <col min="3855" max="4096" width="9.140625" style="103"/>
    <col min="4097" max="4097" width="3.42578125" style="103" customWidth="1"/>
    <col min="4098" max="4098" width="16.7109375" style="103" bestFit="1" customWidth="1"/>
    <col min="4099" max="4099" width="8.140625" style="103" customWidth="1"/>
    <col min="4100" max="4100" width="8.7109375" style="103" customWidth="1"/>
    <col min="4101" max="4101" width="8.140625" style="103" customWidth="1"/>
    <col min="4102" max="4102" width="10" style="103" customWidth="1"/>
    <col min="4103" max="4110" width="6.5703125" style="103" customWidth="1"/>
    <col min="4111" max="4352" width="9.140625" style="103"/>
    <col min="4353" max="4353" width="3.42578125" style="103" customWidth="1"/>
    <col min="4354" max="4354" width="16.7109375" style="103" bestFit="1" customWidth="1"/>
    <col min="4355" max="4355" width="8.140625" style="103" customWidth="1"/>
    <col min="4356" max="4356" width="8.7109375" style="103" customWidth="1"/>
    <col min="4357" max="4357" width="8.140625" style="103" customWidth="1"/>
    <col min="4358" max="4358" width="10" style="103" customWidth="1"/>
    <col min="4359" max="4366" width="6.5703125" style="103" customWidth="1"/>
    <col min="4367" max="4608" width="9.140625" style="103"/>
    <col min="4609" max="4609" width="3.42578125" style="103" customWidth="1"/>
    <col min="4610" max="4610" width="16.7109375" style="103" bestFit="1" customWidth="1"/>
    <col min="4611" max="4611" width="8.140625" style="103" customWidth="1"/>
    <col min="4612" max="4612" width="8.7109375" style="103" customWidth="1"/>
    <col min="4613" max="4613" width="8.140625" style="103" customWidth="1"/>
    <col min="4614" max="4614" width="10" style="103" customWidth="1"/>
    <col min="4615" max="4622" width="6.5703125" style="103" customWidth="1"/>
    <col min="4623" max="4864" width="9.140625" style="103"/>
    <col min="4865" max="4865" width="3.42578125" style="103" customWidth="1"/>
    <col min="4866" max="4866" width="16.7109375" style="103" bestFit="1" customWidth="1"/>
    <col min="4867" max="4867" width="8.140625" style="103" customWidth="1"/>
    <col min="4868" max="4868" width="8.7109375" style="103" customWidth="1"/>
    <col min="4869" max="4869" width="8.140625" style="103" customWidth="1"/>
    <col min="4870" max="4870" width="10" style="103" customWidth="1"/>
    <col min="4871" max="4878" width="6.5703125" style="103" customWidth="1"/>
    <col min="4879" max="5120" width="9.140625" style="103"/>
    <col min="5121" max="5121" width="3.42578125" style="103" customWidth="1"/>
    <col min="5122" max="5122" width="16.7109375" style="103" bestFit="1" customWidth="1"/>
    <col min="5123" max="5123" width="8.140625" style="103" customWidth="1"/>
    <col min="5124" max="5124" width="8.7109375" style="103" customWidth="1"/>
    <col min="5125" max="5125" width="8.140625" style="103" customWidth="1"/>
    <col min="5126" max="5126" width="10" style="103" customWidth="1"/>
    <col min="5127" max="5134" width="6.5703125" style="103" customWidth="1"/>
    <col min="5135" max="5376" width="9.140625" style="103"/>
    <col min="5377" max="5377" width="3.42578125" style="103" customWidth="1"/>
    <col min="5378" max="5378" width="16.7109375" style="103" bestFit="1" customWidth="1"/>
    <col min="5379" max="5379" width="8.140625" style="103" customWidth="1"/>
    <col min="5380" max="5380" width="8.7109375" style="103" customWidth="1"/>
    <col min="5381" max="5381" width="8.140625" style="103" customWidth="1"/>
    <col min="5382" max="5382" width="10" style="103" customWidth="1"/>
    <col min="5383" max="5390" width="6.5703125" style="103" customWidth="1"/>
    <col min="5391" max="5632" width="9.140625" style="103"/>
    <col min="5633" max="5633" width="3.42578125" style="103" customWidth="1"/>
    <col min="5634" max="5634" width="16.7109375" style="103" bestFit="1" customWidth="1"/>
    <col min="5635" max="5635" width="8.140625" style="103" customWidth="1"/>
    <col min="5636" max="5636" width="8.7109375" style="103" customWidth="1"/>
    <col min="5637" max="5637" width="8.140625" style="103" customWidth="1"/>
    <col min="5638" max="5638" width="10" style="103" customWidth="1"/>
    <col min="5639" max="5646" width="6.5703125" style="103" customWidth="1"/>
    <col min="5647" max="5888" width="9.140625" style="103"/>
    <col min="5889" max="5889" width="3.42578125" style="103" customWidth="1"/>
    <col min="5890" max="5890" width="16.7109375" style="103" bestFit="1" customWidth="1"/>
    <col min="5891" max="5891" width="8.140625" style="103" customWidth="1"/>
    <col min="5892" max="5892" width="8.7109375" style="103" customWidth="1"/>
    <col min="5893" max="5893" width="8.140625" style="103" customWidth="1"/>
    <col min="5894" max="5894" width="10" style="103" customWidth="1"/>
    <col min="5895" max="5902" width="6.5703125" style="103" customWidth="1"/>
    <col min="5903" max="6144" width="9.140625" style="103"/>
    <col min="6145" max="6145" width="3.42578125" style="103" customWidth="1"/>
    <col min="6146" max="6146" width="16.7109375" style="103" bestFit="1" customWidth="1"/>
    <col min="6147" max="6147" width="8.140625" style="103" customWidth="1"/>
    <col min="6148" max="6148" width="8.7109375" style="103" customWidth="1"/>
    <col min="6149" max="6149" width="8.140625" style="103" customWidth="1"/>
    <col min="6150" max="6150" width="10" style="103" customWidth="1"/>
    <col min="6151" max="6158" width="6.5703125" style="103" customWidth="1"/>
    <col min="6159" max="6400" width="9.140625" style="103"/>
    <col min="6401" max="6401" width="3.42578125" style="103" customWidth="1"/>
    <col min="6402" max="6402" width="16.7109375" style="103" bestFit="1" customWidth="1"/>
    <col min="6403" max="6403" width="8.140625" style="103" customWidth="1"/>
    <col min="6404" max="6404" width="8.7109375" style="103" customWidth="1"/>
    <col min="6405" max="6405" width="8.140625" style="103" customWidth="1"/>
    <col min="6406" max="6406" width="10" style="103" customWidth="1"/>
    <col min="6407" max="6414" width="6.5703125" style="103" customWidth="1"/>
    <col min="6415" max="6656" width="9.140625" style="103"/>
    <col min="6657" max="6657" width="3.42578125" style="103" customWidth="1"/>
    <col min="6658" max="6658" width="16.7109375" style="103" bestFit="1" customWidth="1"/>
    <col min="6659" max="6659" width="8.140625" style="103" customWidth="1"/>
    <col min="6660" max="6660" width="8.7109375" style="103" customWidth="1"/>
    <col min="6661" max="6661" width="8.140625" style="103" customWidth="1"/>
    <col min="6662" max="6662" width="10" style="103" customWidth="1"/>
    <col min="6663" max="6670" width="6.5703125" style="103" customWidth="1"/>
    <col min="6671" max="6912" width="9.140625" style="103"/>
    <col min="6913" max="6913" width="3.42578125" style="103" customWidth="1"/>
    <col min="6914" max="6914" width="16.7109375" style="103" bestFit="1" customWidth="1"/>
    <col min="6915" max="6915" width="8.140625" style="103" customWidth="1"/>
    <col min="6916" max="6916" width="8.7109375" style="103" customWidth="1"/>
    <col min="6917" max="6917" width="8.140625" style="103" customWidth="1"/>
    <col min="6918" max="6918" width="10" style="103" customWidth="1"/>
    <col min="6919" max="6926" width="6.5703125" style="103" customWidth="1"/>
    <col min="6927" max="7168" width="9.140625" style="103"/>
    <col min="7169" max="7169" width="3.42578125" style="103" customWidth="1"/>
    <col min="7170" max="7170" width="16.7109375" style="103" bestFit="1" customWidth="1"/>
    <col min="7171" max="7171" width="8.140625" style="103" customWidth="1"/>
    <col min="7172" max="7172" width="8.7109375" style="103" customWidth="1"/>
    <col min="7173" max="7173" width="8.140625" style="103" customWidth="1"/>
    <col min="7174" max="7174" width="10" style="103" customWidth="1"/>
    <col min="7175" max="7182" width="6.5703125" style="103" customWidth="1"/>
    <col min="7183" max="7424" width="9.140625" style="103"/>
    <col min="7425" max="7425" width="3.42578125" style="103" customWidth="1"/>
    <col min="7426" max="7426" width="16.7109375" style="103" bestFit="1" customWidth="1"/>
    <col min="7427" max="7427" width="8.140625" style="103" customWidth="1"/>
    <col min="7428" max="7428" width="8.7109375" style="103" customWidth="1"/>
    <col min="7429" max="7429" width="8.140625" style="103" customWidth="1"/>
    <col min="7430" max="7430" width="10" style="103" customWidth="1"/>
    <col min="7431" max="7438" width="6.5703125" style="103" customWidth="1"/>
    <col min="7439" max="7680" width="9.140625" style="103"/>
    <col min="7681" max="7681" width="3.42578125" style="103" customWidth="1"/>
    <col min="7682" max="7682" width="16.7109375" style="103" bestFit="1" customWidth="1"/>
    <col min="7683" max="7683" width="8.140625" style="103" customWidth="1"/>
    <col min="7684" max="7684" width="8.7109375" style="103" customWidth="1"/>
    <col min="7685" max="7685" width="8.140625" style="103" customWidth="1"/>
    <col min="7686" max="7686" width="10" style="103" customWidth="1"/>
    <col min="7687" max="7694" width="6.5703125" style="103" customWidth="1"/>
    <col min="7695" max="7936" width="9.140625" style="103"/>
    <col min="7937" max="7937" width="3.42578125" style="103" customWidth="1"/>
    <col min="7938" max="7938" width="16.7109375" style="103" bestFit="1" customWidth="1"/>
    <col min="7939" max="7939" width="8.140625" style="103" customWidth="1"/>
    <col min="7940" max="7940" width="8.7109375" style="103" customWidth="1"/>
    <col min="7941" max="7941" width="8.140625" style="103" customWidth="1"/>
    <col min="7942" max="7942" width="10" style="103" customWidth="1"/>
    <col min="7943" max="7950" width="6.5703125" style="103" customWidth="1"/>
    <col min="7951" max="8192" width="9.140625" style="103"/>
    <col min="8193" max="8193" width="3.42578125" style="103" customWidth="1"/>
    <col min="8194" max="8194" width="16.7109375" style="103" bestFit="1" customWidth="1"/>
    <col min="8195" max="8195" width="8.140625" style="103" customWidth="1"/>
    <col min="8196" max="8196" width="8.7109375" style="103" customWidth="1"/>
    <col min="8197" max="8197" width="8.140625" style="103" customWidth="1"/>
    <col min="8198" max="8198" width="10" style="103" customWidth="1"/>
    <col min="8199" max="8206" width="6.5703125" style="103" customWidth="1"/>
    <col min="8207" max="8448" width="9.140625" style="103"/>
    <col min="8449" max="8449" width="3.42578125" style="103" customWidth="1"/>
    <col min="8450" max="8450" width="16.7109375" style="103" bestFit="1" customWidth="1"/>
    <col min="8451" max="8451" width="8.140625" style="103" customWidth="1"/>
    <col min="8452" max="8452" width="8.7109375" style="103" customWidth="1"/>
    <col min="8453" max="8453" width="8.140625" style="103" customWidth="1"/>
    <col min="8454" max="8454" width="10" style="103" customWidth="1"/>
    <col min="8455" max="8462" width="6.5703125" style="103" customWidth="1"/>
    <col min="8463" max="8704" width="9.140625" style="103"/>
    <col min="8705" max="8705" width="3.42578125" style="103" customWidth="1"/>
    <col min="8706" max="8706" width="16.7109375" style="103" bestFit="1" customWidth="1"/>
    <col min="8707" max="8707" width="8.140625" style="103" customWidth="1"/>
    <col min="8708" max="8708" width="8.7109375" style="103" customWidth="1"/>
    <col min="8709" max="8709" width="8.140625" style="103" customWidth="1"/>
    <col min="8710" max="8710" width="10" style="103" customWidth="1"/>
    <col min="8711" max="8718" width="6.5703125" style="103" customWidth="1"/>
    <col min="8719" max="8960" width="9.140625" style="103"/>
    <col min="8961" max="8961" width="3.42578125" style="103" customWidth="1"/>
    <col min="8962" max="8962" width="16.7109375" style="103" bestFit="1" customWidth="1"/>
    <col min="8963" max="8963" width="8.140625" style="103" customWidth="1"/>
    <col min="8964" max="8964" width="8.7109375" style="103" customWidth="1"/>
    <col min="8965" max="8965" width="8.140625" style="103" customWidth="1"/>
    <col min="8966" max="8966" width="10" style="103" customWidth="1"/>
    <col min="8967" max="8974" width="6.5703125" style="103" customWidth="1"/>
    <col min="8975" max="9216" width="9.140625" style="103"/>
    <col min="9217" max="9217" width="3.42578125" style="103" customWidth="1"/>
    <col min="9218" max="9218" width="16.7109375" style="103" bestFit="1" customWidth="1"/>
    <col min="9219" max="9219" width="8.140625" style="103" customWidth="1"/>
    <col min="9220" max="9220" width="8.7109375" style="103" customWidth="1"/>
    <col min="9221" max="9221" width="8.140625" style="103" customWidth="1"/>
    <col min="9222" max="9222" width="10" style="103" customWidth="1"/>
    <col min="9223" max="9230" width="6.5703125" style="103" customWidth="1"/>
    <col min="9231" max="9472" width="9.140625" style="103"/>
    <col min="9473" max="9473" width="3.42578125" style="103" customWidth="1"/>
    <col min="9474" max="9474" width="16.7109375" style="103" bestFit="1" customWidth="1"/>
    <col min="9475" max="9475" width="8.140625" style="103" customWidth="1"/>
    <col min="9476" max="9476" width="8.7109375" style="103" customWidth="1"/>
    <col min="9477" max="9477" width="8.140625" style="103" customWidth="1"/>
    <col min="9478" max="9478" width="10" style="103" customWidth="1"/>
    <col min="9479" max="9486" width="6.5703125" style="103" customWidth="1"/>
    <col min="9487" max="9728" width="9.140625" style="103"/>
    <col min="9729" max="9729" width="3.42578125" style="103" customWidth="1"/>
    <col min="9730" max="9730" width="16.7109375" style="103" bestFit="1" customWidth="1"/>
    <col min="9731" max="9731" width="8.140625" style="103" customWidth="1"/>
    <col min="9732" max="9732" width="8.7109375" style="103" customWidth="1"/>
    <col min="9733" max="9733" width="8.140625" style="103" customWidth="1"/>
    <col min="9734" max="9734" width="10" style="103" customWidth="1"/>
    <col min="9735" max="9742" width="6.5703125" style="103" customWidth="1"/>
    <col min="9743" max="9984" width="9.140625" style="103"/>
    <col min="9985" max="9985" width="3.42578125" style="103" customWidth="1"/>
    <col min="9986" max="9986" width="16.7109375" style="103" bestFit="1" customWidth="1"/>
    <col min="9987" max="9987" width="8.140625" style="103" customWidth="1"/>
    <col min="9988" max="9988" width="8.7109375" style="103" customWidth="1"/>
    <col min="9989" max="9989" width="8.140625" style="103" customWidth="1"/>
    <col min="9990" max="9990" width="10" style="103" customWidth="1"/>
    <col min="9991" max="9998" width="6.5703125" style="103" customWidth="1"/>
    <col min="9999" max="10240" width="9.140625" style="103"/>
    <col min="10241" max="10241" width="3.42578125" style="103" customWidth="1"/>
    <col min="10242" max="10242" width="16.7109375" style="103" bestFit="1" customWidth="1"/>
    <col min="10243" max="10243" width="8.140625" style="103" customWidth="1"/>
    <col min="10244" max="10244" width="8.7109375" style="103" customWidth="1"/>
    <col min="10245" max="10245" width="8.140625" style="103" customWidth="1"/>
    <col min="10246" max="10246" width="10" style="103" customWidth="1"/>
    <col min="10247" max="10254" width="6.5703125" style="103" customWidth="1"/>
    <col min="10255" max="10496" width="9.140625" style="103"/>
    <col min="10497" max="10497" width="3.42578125" style="103" customWidth="1"/>
    <col min="10498" max="10498" width="16.7109375" style="103" bestFit="1" customWidth="1"/>
    <col min="10499" max="10499" width="8.140625" style="103" customWidth="1"/>
    <col min="10500" max="10500" width="8.7109375" style="103" customWidth="1"/>
    <col min="10501" max="10501" width="8.140625" style="103" customWidth="1"/>
    <col min="10502" max="10502" width="10" style="103" customWidth="1"/>
    <col min="10503" max="10510" width="6.5703125" style="103" customWidth="1"/>
    <col min="10511" max="10752" width="9.140625" style="103"/>
    <col min="10753" max="10753" width="3.42578125" style="103" customWidth="1"/>
    <col min="10754" max="10754" width="16.7109375" style="103" bestFit="1" customWidth="1"/>
    <col min="10755" max="10755" width="8.140625" style="103" customWidth="1"/>
    <col min="10756" max="10756" width="8.7109375" style="103" customWidth="1"/>
    <col min="10757" max="10757" width="8.140625" style="103" customWidth="1"/>
    <col min="10758" max="10758" width="10" style="103" customWidth="1"/>
    <col min="10759" max="10766" width="6.5703125" style="103" customWidth="1"/>
    <col min="10767" max="11008" width="9.140625" style="103"/>
    <col min="11009" max="11009" width="3.42578125" style="103" customWidth="1"/>
    <col min="11010" max="11010" width="16.7109375" style="103" bestFit="1" customWidth="1"/>
    <col min="11011" max="11011" width="8.140625" style="103" customWidth="1"/>
    <col min="11012" max="11012" width="8.7109375" style="103" customWidth="1"/>
    <col min="11013" max="11013" width="8.140625" style="103" customWidth="1"/>
    <col min="11014" max="11014" width="10" style="103" customWidth="1"/>
    <col min="11015" max="11022" width="6.5703125" style="103" customWidth="1"/>
    <col min="11023" max="11264" width="9.140625" style="103"/>
    <col min="11265" max="11265" width="3.42578125" style="103" customWidth="1"/>
    <col min="11266" max="11266" width="16.7109375" style="103" bestFit="1" customWidth="1"/>
    <col min="11267" max="11267" width="8.140625" style="103" customWidth="1"/>
    <col min="11268" max="11268" width="8.7109375" style="103" customWidth="1"/>
    <col min="11269" max="11269" width="8.140625" style="103" customWidth="1"/>
    <col min="11270" max="11270" width="10" style="103" customWidth="1"/>
    <col min="11271" max="11278" width="6.5703125" style="103" customWidth="1"/>
    <col min="11279" max="11520" width="9.140625" style="103"/>
    <col min="11521" max="11521" width="3.42578125" style="103" customWidth="1"/>
    <col min="11522" max="11522" width="16.7109375" style="103" bestFit="1" customWidth="1"/>
    <col min="11523" max="11523" width="8.140625" style="103" customWidth="1"/>
    <col min="11524" max="11524" width="8.7109375" style="103" customWidth="1"/>
    <col min="11525" max="11525" width="8.140625" style="103" customWidth="1"/>
    <col min="11526" max="11526" width="10" style="103" customWidth="1"/>
    <col min="11527" max="11534" width="6.5703125" style="103" customWidth="1"/>
    <col min="11535" max="11776" width="9.140625" style="103"/>
    <col min="11777" max="11777" width="3.42578125" style="103" customWidth="1"/>
    <col min="11778" max="11778" width="16.7109375" style="103" bestFit="1" customWidth="1"/>
    <col min="11779" max="11779" width="8.140625" style="103" customWidth="1"/>
    <col min="11780" max="11780" width="8.7109375" style="103" customWidth="1"/>
    <col min="11781" max="11781" width="8.140625" style="103" customWidth="1"/>
    <col min="11782" max="11782" width="10" style="103" customWidth="1"/>
    <col min="11783" max="11790" width="6.5703125" style="103" customWidth="1"/>
    <col min="11791" max="12032" width="9.140625" style="103"/>
    <col min="12033" max="12033" width="3.42578125" style="103" customWidth="1"/>
    <col min="12034" max="12034" width="16.7109375" style="103" bestFit="1" customWidth="1"/>
    <col min="12035" max="12035" width="8.140625" style="103" customWidth="1"/>
    <col min="12036" max="12036" width="8.7109375" style="103" customWidth="1"/>
    <col min="12037" max="12037" width="8.140625" style="103" customWidth="1"/>
    <col min="12038" max="12038" width="10" style="103" customWidth="1"/>
    <col min="12039" max="12046" width="6.5703125" style="103" customWidth="1"/>
    <col min="12047" max="12288" width="9.140625" style="103"/>
    <col min="12289" max="12289" width="3.42578125" style="103" customWidth="1"/>
    <col min="12290" max="12290" width="16.7109375" style="103" bestFit="1" customWidth="1"/>
    <col min="12291" max="12291" width="8.140625" style="103" customWidth="1"/>
    <col min="12292" max="12292" width="8.7109375" style="103" customWidth="1"/>
    <col min="12293" max="12293" width="8.140625" style="103" customWidth="1"/>
    <col min="12294" max="12294" width="10" style="103" customWidth="1"/>
    <col min="12295" max="12302" width="6.5703125" style="103" customWidth="1"/>
    <col min="12303" max="12544" width="9.140625" style="103"/>
    <col min="12545" max="12545" width="3.42578125" style="103" customWidth="1"/>
    <col min="12546" max="12546" width="16.7109375" style="103" bestFit="1" customWidth="1"/>
    <col min="12547" max="12547" width="8.140625" style="103" customWidth="1"/>
    <col min="12548" max="12548" width="8.7109375" style="103" customWidth="1"/>
    <col min="12549" max="12549" width="8.140625" style="103" customWidth="1"/>
    <col min="12550" max="12550" width="10" style="103" customWidth="1"/>
    <col min="12551" max="12558" width="6.5703125" style="103" customWidth="1"/>
    <col min="12559" max="12800" width="9.140625" style="103"/>
    <col min="12801" max="12801" width="3.42578125" style="103" customWidth="1"/>
    <col min="12802" max="12802" width="16.7109375" style="103" bestFit="1" customWidth="1"/>
    <col min="12803" max="12803" width="8.140625" style="103" customWidth="1"/>
    <col min="12804" max="12804" width="8.7109375" style="103" customWidth="1"/>
    <col min="12805" max="12805" width="8.140625" style="103" customWidth="1"/>
    <col min="12806" max="12806" width="10" style="103" customWidth="1"/>
    <col min="12807" max="12814" width="6.5703125" style="103" customWidth="1"/>
    <col min="12815" max="13056" width="9.140625" style="103"/>
    <col min="13057" max="13057" width="3.42578125" style="103" customWidth="1"/>
    <col min="13058" max="13058" width="16.7109375" style="103" bestFit="1" customWidth="1"/>
    <col min="13059" max="13059" width="8.140625" style="103" customWidth="1"/>
    <col min="13060" max="13060" width="8.7109375" style="103" customWidth="1"/>
    <col min="13061" max="13061" width="8.140625" style="103" customWidth="1"/>
    <col min="13062" max="13062" width="10" style="103" customWidth="1"/>
    <col min="13063" max="13070" width="6.5703125" style="103" customWidth="1"/>
    <col min="13071" max="13312" width="9.140625" style="103"/>
    <col min="13313" max="13313" width="3.42578125" style="103" customWidth="1"/>
    <col min="13314" max="13314" width="16.7109375" style="103" bestFit="1" customWidth="1"/>
    <col min="13315" max="13315" width="8.140625" style="103" customWidth="1"/>
    <col min="13316" max="13316" width="8.7109375" style="103" customWidth="1"/>
    <col min="13317" max="13317" width="8.140625" style="103" customWidth="1"/>
    <col min="13318" max="13318" width="10" style="103" customWidth="1"/>
    <col min="13319" max="13326" width="6.5703125" style="103" customWidth="1"/>
    <col min="13327" max="13568" width="9.140625" style="103"/>
    <col min="13569" max="13569" width="3.42578125" style="103" customWidth="1"/>
    <col min="13570" max="13570" width="16.7109375" style="103" bestFit="1" customWidth="1"/>
    <col min="13571" max="13571" width="8.140625" style="103" customWidth="1"/>
    <col min="13572" max="13572" width="8.7109375" style="103" customWidth="1"/>
    <col min="13573" max="13573" width="8.140625" style="103" customWidth="1"/>
    <col min="13574" max="13574" width="10" style="103" customWidth="1"/>
    <col min="13575" max="13582" width="6.5703125" style="103" customWidth="1"/>
    <col min="13583" max="13824" width="9.140625" style="103"/>
    <col min="13825" max="13825" width="3.42578125" style="103" customWidth="1"/>
    <col min="13826" max="13826" width="16.7109375" style="103" bestFit="1" customWidth="1"/>
    <col min="13827" max="13827" width="8.140625" style="103" customWidth="1"/>
    <col min="13828" max="13828" width="8.7109375" style="103" customWidth="1"/>
    <col min="13829" max="13829" width="8.140625" style="103" customWidth="1"/>
    <col min="13830" max="13830" width="10" style="103" customWidth="1"/>
    <col min="13831" max="13838" width="6.5703125" style="103" customWidth="1"/>
    <col min="13839" max="14080" width="9.140625" style="103"/>
    <col min="14081" max="14081" width="3.42578125" style="103" customWidth="1"/>
    <col min="14082" max="14082" width="16.7109375" style="103" bestFit="1" customWidth="1"/>
    <col min="14083" max="14083" width="8.140625" style="103" customWidth="1"/>
    <col min="14084" max="14084" width="8.7109375" style="103" customWidth="1"/>
    <col min="14085" max="14085" width="8.140625" style="103" customWidth="1"/>
    <col min="14086" max="14086" width="10" style="103" customWidth="1"/>
    <col min="14087" max="14094" width="6.5703125" style="103" customWidth="1"/>
    <col min="14095" max="14336" width="9.140625" style="103"/>
    <col min="14337" max="14337" width="3.42578125" style="103" customWidth="1"/>
    <col min="14338" max="14338" width="16.7109375" style="103" bestFit="1" customWidth="1"/>
    <col min="14339" max="14339" width="8.140625" style="103" customWidth="1"/>
    <col min="14340" max="14340" width="8.7109375" style="103" customWidth="1"/>
    <col min="14341" max="14341" width="8.140625" style="103" customWidth="1"/>
    <col min="14342" max="14342" width="10" style="103" customWidth="1"/>
    <col min="14343" max="14350" width="6.5703125" style="103" customWidth="1"/>
    <col min="14351" max="14592" width="9.140625" style="103"/>
    <col min="14593" max="14593" width="3.42578125" style="103" customWidth="1"/>
    <col min="14594" max="14594" width="16.7109375" style="103" bestFit="1" customWidth="1"/>
    <col min="14595" max="14595" width="8.140625" style="103" customWidth="1"/>
    <col min="14596" max="14596" width="8.7109375" style="103" customWidth="1"/>
    <col min="14597" max="14597" width="8.140625" style="103" customWidth="1"/>
    <col min="14598" max="14598" width="10" style="103" customWidth="1"/>
    <col min="14599" max="14606" width="6.5703125" style="103" customWidth="1"/>
    <col min="14607" max="14848" width="9.140625" style="103"/>
    <col min="14849" max="14849" width="3.42578125" style="103" customWidth="1"/>
    <col min="14850" max="14850" width="16.7109375" style="103" bestFit="1" customWidth="1"/>
    <col min="14851" max="14851" width="8.140625" style="103" customWidth="1"/>
    <col min="14852" max="14852" width="8.7109375" style="103" customWidth="1"/>
    <col min="14853" max="14853" width="8.140625" style="103" customWidth="1"/>
    <col min="14854" max="14854" width="10" style="103" customWidth="1"/>
    <col min="14855" max="14862" width="6.5703125" style="103" customWidth="1"/>
    <col min="14863" max="15104" width="9.140625" style="103"/>
    <col min="15105" max="15105" width="3.42578125" style="103" customWidth="1"/>
    <col min="15106" max="15106" width="16.7109375" style="103" bestFit="1" customWidth="1"/>
    <col min="15107" max="15107" width="8.140625" style="103" customWidth="1"/>
    <col min="15108" max="15108" width="8.7109375" style="103" customWidth="1"/>
    <col min="15109" max="15109" width="8.140625" style="103" customWidth="1"/>
    <col min="15110" max="15110" width="10" style="103" customWidth="1"/>
    <col min="15111" max="15118" width="6.5703125" style="103" customWidth="1"/>
    <col min="15119" max="15360" width="9.140625" style="103"/>
    <col min="15361" max="15361" width="3.42578125" style="103" customWidth="1"/>
    <col min="15362" max="15362" width="16.7109375" style="103" bestFit="1" customWidth="1"/>
    <col min="15363" max="15363" width="8.140625" style="103" customWidth="1"/>
    <col min="15364" max="15364" width="8.7109375" style="103" customWidth="1"/>
    <col min="15365" max="15365" width="8.140625" style="103" customWidth="1"/>
    <col min="15366" max="15366" width="10" style="103" customWidth="1"/>
    <col min="15367" max="15374" width="6.5703125" style="103" customWidth="1"/>
    <col min="15375" max="15616" width="9.140625" style="103"/>
    <col min="15617" max="15617" width="3.42578125" style="103" customWidth="1"/>
    <col min="15618" max="15618" width="16.7109375" style="103" bestFit="1" customWidth="1"/>
    <col min="15619" max="15619" width="8.140625" style="103" customWidth="1"/>
    <col min="15620" max="15620" width="8.7109375" style="103" customWidth="1"/>
    <col min="15621" max="15621" width="8.140625" style="103" customWidth="1"/>
    <col min="15622" max="15622" width="10" style="103" customWidth="1"/>
    <col min="15623" max="15630" width="6.5703125" style="103" customWidth="1"/>
    <col min="15631" max="15872" width="9.140625" style="103"/>
    <col min="15873" max="15873" width="3.42578125" style="103" customWidth="1"/>
    <col min="15874" max="15874" width="16.7109375" style="103" bestFit="1" customWidth="1"/>
    <col min="15875" max="15875" width="8.140625" style="103" customWidth="1"/>
    <col min="15876" max="15876" width="8.7109375" style="103" customWidth="1"/>
    <col min="15877" max="15877" width="8.140625" style="103" customWidth="1"/>
    <col min="15878" max="15878" width="10" style="103" customWidth="1"/>
    <col min="15879" max="15886" width="6.5703125" style="103" customWidth="1"/>
    <col min="15887" max="16128" width="9.140625" style="103"/>
    <col min="16129" max="16129" width="3.42578125" style="103" customWidth="1"/>
    <col min="16130" max="16130" width="16.7109375" style="103" bestFit="1" customWidth="1"/>
    <col min="16131" max="16131" width="8.140625" style="103" customWidth="1"/>
    <col min="16132" max="16132" width="8.7109375" style="103" customWidth="1"/>
    <col min="16133" max="16133" width="8.140625" style="103" customWidth="1"/>
    <col min="16134" max="16134" width="10" style="103" customWidth="1"/>
    <col min="16135" max="16142" width="6.5703125" style="103" customWidth="1"/>
    <col min="16143" max="16384" width="9.140625" style="103"/>
  </cols>
  <sheetData>
    <row r="1" spans="1:15" x14ac:dyDescent="0.25">
      <c r="A1" s="103" t="s">
        <v>219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x14ac:dyDescent="0.25">
      <c r="A2" s="103" t="s">
        <v>220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5"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103" t="s">
        <v>232</v>
      </c>
      <c r="G4" s="104"/>
      <c r="H4" s="104"/>
      <c r="I4" s="104"/>
      <c r="J4" s="104" t="s">
        <v>218</v>
      </c>
      <c r="K4" s="104"/>
      <c r="L4" s="104"/>
      <c r="M4" s="104"/>
      <c r="N4" s="104"/>
      <c r="O4" s="104"/>
    </row>
    <row r="5" spans="1:15" x14ac:dyDescent="0.25">
      <c r="A5" s="103" t="s">
        <v>39</v>
      </c>
      <c r="G5" s="104"/>
      <c r="H5" s="104"/>
      <c r="I5" s="104"/>
      <c r="J5" s="103" t="s">
        <v>221</v>
      </c>
      <c r="K5" s="104"/>
      <c r="L5" s="104"/>
      <c r="M5" s="104"/>
      <c r="N5" s="104"/>
      <c r="O5" s="104"/>
    </row>
    <row r="6" spans="1:15" x14ac:dyDescent="0.25">
      <c r="A6" s="103" t="s">
        <v>53</v>
      </c>
      <c r="G6" s="104"/>
      <c r="H6" s="104"/>
      <c r="I6" s="104"/>
      <c r="J6" s="104" t="s">
        <v>222</v>
      </c>
      <c r="K6" s="104"/>
      <c r="L6" s="104"/>
      <c r="M6" s="104"/>
      <c r="N6" s="104"/>
      <c r="O6" s="104"/>
    </row>
    <row r="7" spans="1:15" x14ac:dyDescent="0.25">
      <c r="A7" s="103" t="s">
        <v>54</v>
      </c>
      <c r="D7" s="103" t="s">
        <v>223</v>
      </c>
      <c r="G7" s="104"/>
      <c r="H7" s="104"/>
      <c r="I7" s="104"/>
      <c r="J7" s="104" t="s">
        <v>224</v>
      </c>
      <c r="K7" s="104"/>
      <c r="L7" s="104"/>
      <c r="M7" s="104"/>
      <c r="N7" s="104"/>
      <c r="O7" s="104"/>
    </row>
    <row r="8" spans="1:15" s="105" customFormat="1" x14ac:dyDescent="0.25">
      <c r="C8" s="106"/>
      <c r="G8" s="107"/>
      <c r="L8" s="108"/>
    </row>
    <row r="9" spans="1:15" s="105" customFormat="1" x14ac:dyDescent="0.25">
      <c r="A9" s="328" t="s">
        <v>40</v>
      </c>
      <c r="B9" s="328"/>
      <c r="C9" s="328"/>
      <c r="D9" s="328"/>
      <c r="E9" s="328"/>
      <c r="F9" s="109" t="s">
        <v>239</v>
      </c>
      <c r="G9" s="110"/>
      <c r="K9" s="111"/>
    </row>
    <row r="10" spans="1:15" s="105" customFormat="1" ht="15.75" x14ac:dyDescent="0.25">
      <c r="A10" s="354" t="s">
        <v>203</v>
      </c>
      <c r="B10" s="354"/>
      <c r="C10" s="354"/>
      <c r="D10" s="354"/>
      <c r="E10" s="354"/>
      <c r="F10" s="354"/>
      <c r="G10" s="112"/>
      <c r="H10" s="112"/>
      <c r="I10" s="112"/>
      <c r="J10" s="112"/>
      <c r="K10" s="112"/>
    </row>
    <row r="11" spans="1:15" s="105" customFormat="1" ht="10.5" customHeight="1" x14ac:dyDescent="0.25">
      <c r="C11" s="113"/>
      <c r="D11" s="113"/>
      <c r="E11" s="113"/>
      <c r="F11" s="113"/>
      <c r="G11" s="112"/>
      <c r="H11" s="112"/>
      <c r="I11" s="112"/>
      <c r="J11" s="112"/>
      <c r="K11" s="112"/>
    </row>
    <row r="12" spans="1:15" s="105" customFormat="1" x14ac:dyDescent="0.25">
      <c r="A12" s="105" t="s">
        <v>41</v>
      </c>
      <c r="C12" s="353">
        <v>43892</v>
      </c>
      <c r="D12" s="353"/>
      <c r="E12" s="113"/>
      <c r="F12" s="113"/>
      <c r="G12" s="112"/>
      <c r="H12" s="112"/>
      <c r="I12" s="112"/>
      <c r="J12" s="112"/>
      <c r="K12" s="112"/>
    </row>
    <row r="13" spans="1:15" s="105" customFormat="1" x14ac:dyDescent="0.25">
      <c r="A13" s="114" t="s">
        <v>42</v>
      </c>
      <c r="C13" s="329" t="s">
        <v>218</v>
      </c>
      <c r="D13" s="329"/>
      <c r="E13" s="259"/>
      <c r="F13" s="113"/>
      <c r="G13" s="112"/>
      <c r="H13" s="112"/>
      <c r="I13" s="112"/>
      <c r="J13" s="112"/>
      <c r="K13" s="112"/>
    </row>
    <row r="14" spans="1:15" ht="12.75" customHeight="1" thickBot="1" x14ac:dyDescent="0.3">
      <c r="D14" s="105"/>
      <c r="E14" s="105"/>
      <c r="G14" s="105"/>
      <c r="H14" s="105"/>
      <c r="I14" s="107"/>
      <c r="J14" s="115"/>
      <c r="K14" s="115"/>
    </row>
    <row r="15" spans="1:15" ht="13.15" customHeight="1" x14ac:dyDescent="0.25">
      <c r="A15" s="355" t="s">
        <v>0</v>
      </c>
      <c r="B15" s="357" t="s">
        <v>43</v>
      </c>
      <c r="C15" s="357" t="s">
        <v>44</v>
      </c>
      <c r="D15" s="357" t="s">
        <v>45</v>
      </c>
      <c r="E15" s="357" t="s">
        <v>46</v>
      </c>
      <c r="F15" s="357" t="s">
        <v>47</v>
      </c>
      <c r="G15" s="260" t="s">
        <v>48</v>
      </c>
      <c r="H15" s="105"/>
      <c r="I15" s="261"/>
    </row>
    <row r="16" spans="1:15" x14ac:dyDescent="0.25">
      <c r="A16" s="334"/>
      <c r="B16" s="337"/>
      <c r="C16" s="337"/>
      <c r="D16" s="337"/>
      <c r="E16" s="337"/>
      <c r="F16" s="337"/>
      <c r="G16" s="262">
        <v>2</v>
      </c>
      <c r="H16" s="105"/>
    </row>
    <row r="17" spans="1:14" ht="15" customHeight="1" thickBot="1" x14ac:dyDescent="0.3">
      <c r="A17" s="356"/>
      <c r="B17" s="358"/>
      <c r="C17" s="358"/>
      <c r="D17" s="358"/>
      <c r="E17" s="358"/>
      <c r="F17" s="358"/>
      <c r="G17" s="263" t="s">
        <v>240</v>
      </c>
    </row>
    <row r="18" spans="1:14" x14ac:dyDescent="0.25">
      <c r="A18" s="264">
        <v>1</v>
      </c>
      <c r="B18" s="265" t="s">
        <v>241</v>
      </c>
      <c r="C18" s="266">
        <v>0</v>
      </c>
      <c r="D18" s="266">
        <v>2.6759998798370361</v>
      </c>
      <c r="E18" s="267" t="s">
        <v>242</v>
      </c>
      <c r="F18" s="268">
        <v>2.0833333333333333E-3</v>
      </c>
      <c r="G18" s="269">
        <v>0.37538194444444439</v>
      </c>
    </row>
    <row r="19" spans="1:14" x14ac:dyDescent="0.25">
      <c r="A19" s="270">
        <v>2</v>
      </c>
      <c r="B19" s="265" t="s">
        <v>243</v>
      </c>
      <c r="C19" s="271">
        <v>2.6759998798370361</v>
      </c>
      <c r="D19" s="266">
        <v>2.4989998340606689</v>
      </c>
      <c r="E19" s="272" t="s">
        <v>244</v>
      </c>
      <c r="F19" s="273">
        <v>2.7777777777777779E-3</v>
      </c>
      <c r="G19" s="274">
        <v>0.37777206400734187</v>
      </c>
    </row>
    <row r="20" spans="1:14" x14ac:dyDescent="0.25">
      <c r="A20" s="270">
        <v>3</v>
      </c>
      <c r="B20" s="265" t="s">
        <v>245</v>
      </c>
      <c r="C20" s="271">
        <v>5.1749997138977051</v>
      </c>
      <c r="D20" s="266">
        <v>2.194000244140625</v>
      </c>
      <c r="E20" s="272" t="s">
        <v>246</v>
      </c>
      <c r="F20" s="273">
        <v>2.0833333333333333E-3</v>
      </c>
      <c r="G20" s="274">
        <v>0.37996744861568316</v>
      </c>
    </row>
    <row r="21" spans="1:14" x14ac:dyDescent="0.25">
      <c r="A21" s="270">
        <v>4</v>
      </c>
      <c r="B21" s="265" t="s">
        <v>247</v>
      </c>
      <c r="C21" s="271">
        <v>7.3689999580383301</v>
      </c>
      <c r="D21" s="266">
        <v>0.6399998664855957</v>
      </c>
      <c r="E21" s="272" t="s">
        <v>248</v>
      </c>
      <c r="F21" s="273">
        <v>6.9444444444444447E-4</v>
      </c>
      <c r="G21" s="274">
        <v>0.38209479665198515</v>
      </c>
    </row>
    <row r="22" spans="1:14" x14ac:dyDescent="0.25">
      <c r="A22" s="270">
        <v>5</v>
      </c>
      <c r="B22" s="265" t="s">
        <v>249</v>
      </c>
      <c r="C22" s="271">
        <v>8.0089998245239258</v>
      </c>
      <c r="D22" s="266">
        <v>1.8129997253417969</v>
      </c>
      <c r="E22" s="272" t="s">
        <v>250</v>
      </c>
      <c r="F22" s="273">
        <v>1.3888888888888889E-3</v>
      </c>
      <c r="G22" s="274">
        <v>0.38281281918470994</v>
      </c>
    </row>
    <row r="23" spans="1:14" x14ac:dyDescent="0.25">
      <c r="A23" s="270">
        <v>6</v>
      </c>
      <c r="B23" s="265" t="s">
        <v>251</v>
      </c>
      <c r="C23" s="271">
        <v>9.8219995498657227</v>
      </c>
      <c r="D23" s="266">
        <v>2.0480003356933594</v>
      </c>
      <c r="E23" s="272" t="s">
        <v>252</v>
      </c>
      <c r="F23" s="273">
        <v>1.3888888888888889E-3</v>
      </c>
      <c r="G23" s="274">
        <v>0.38421816865251979</v>
      </c>
    </row>
    <row r="24" spans="1:14" x14ac:dyDescent="0.25">
      <c r="A24" s="270">
        <v>7</v>
      </c>
      <c r="B24" s="265" t="s">
        <v>253</v>
      </c>
      <c r="C24" s="271">
        <v>11.869999885559082</v>
      </c>
      <c r="D24" s="266">
        <v>2.0399999618530273</v>
      </c>
      <c r="E24" s="272" t="s">
        <v>254</v>
      </c>
      <c r="F24" s="273">
        <v>2.0833333333333333E-3</v>
      </c>
      <c r="G24" s="274">
        <v>0.38589483853939249</v>
      </c>
    </row>
    <row r="25" spans="1:14" x14ac:dyDescent="0.25">
      <c r="A25" s="270">
        <v>8</v>
      </c>
      <c r="B25" s="265" t="s">
        <v>255</v>
      </c>
      <c r="C25" s="271">
        <v>13.909999847412109</v>
      </c>
      <c r="D25" s="266">
        <v>1.8199996948242188</v>
      </c>
      <c r="E25" s="272" t="s">
        <v>256</v>
      </c>
      <c r="F25" s="273">
        <v>1.3888888888888889E-3</v>
      </c>
      <c r="G25" s="274">
        <v>0.38784616999968968</v>
      </c>
    </row>
    <row r="26" spans="1:14" x14ac:dyDescent="0.25">
      <c r="A26" s="270">
        <v>9</v>
      </c>
      <c r="B26" s="265" t="s">
        <v>257</v>
      </c>
      <c r="C26" s="271">
        <v>15.729999542236328</v>
      </c>
      <c r="D26" s="266">
        <v>1.8299999237060547</v>
      </c>
      <c r="E26" s="272" t="s">
        <v>258</v>
      </c>
      <c r="F26" s="273">
        <v>2.0833333333333333E-3</v>
      </c>
      <c r="G26" s="274">
        <v>0.38954379537440353</v>
      </c>
    </row>
    <row r="27" spans="1:14" x14ac:dyDescent="0.25">
      <c r="A27" s="270">
        <v>10</v>
      </c>
      <c r="B27" s="265" t="s">
        <v>215</v>
      </c>
      <c r="C27" s="271">
        <v>17.559999465942383</v>
      </c>
      <c r="D27" s="266">
        <v>1.1630001068115234</v>
      </c>
      <c r="E27" s="272" t="s">
        <v>216</v>
      </c>
      <c r="F27" s="273">
        <v>6.9444444444444447E-4</v>
      </c>
      <c r="G27" s="274">
        <v>0.39107047579810023</v>
      </c>
    </row>
    <row r="28" spans="1:14" s="105" customFormat="1" x14ac:dyDescent="0.25">
      <c r="A28" s="270">
        <v>11</v>
      </c>
      <c r="B28" s="265" t="s">
        <v>170</v>
      </c>
      <c r="C28" s="271">
        <v>18.722999572753906</v>
      </c>
      <c r="D28" s="266">
        <v>0.97999954223632813</v>
      </c>
      <c r="E28" s="272" t="s">
        <v>217</v>
      </c>
      <c r="F28" s="273">
        <v>6.9444444444444447E-4</v>
      </c>
      <c r="G28" s="274">
        <v>0.39195083884193221</v>
      </c>
      <c r="H28" s="103"/>
      <c r="I28" s="103"/>
      <c r="J28" s="103"/>
      <c r="K28" s="103"/>
      <c r="L28" s="103"/>
    </row>
    <row r="29" spans="1:14" ht="15" customHeight="1" x14ac:dyDescent="0.25">
      <c r="A29" s="270">
        <v>12</v>
      </c>
      <c r="B29" s="265" t="s">
        <v>65</v>
      </c>
      <c r="C29" s="271">
        <v>19.702999114990234</v>
      </c>
      <c r="D29" s="266">
        <v>0.15800094604492188</v>
      </c>
      <c r="E29" s="272" t="s">
        <v>66</v>
      </c>
      <c r="F29" s="273">
        <v>6.9444444444444447E-4</v>
      </c>
      <c r="G29" s="274">
        <v>0.3927430555555555</v>
      </c>
      <c r="H29" s="104"/>
      <c r="I29" s="104"/>
      <c r="J29" s="104"/>
      <c r="K29" s="104"/>
      <c r="L29" s="131"/>
      <c r="M29" s="104"/>
      <c r="N29" s="104"/>
    </row>
    <row r="30" spans="1:14" ht="13.5" customHeight="1" thickBot="1" x14ac:dyDescent="0.3">
      <c r="A30" s="270">
        <v>13</v>
      </c>
      <c r="B30" s="265" t="s">
        <v>259</v>
      </c>
      <c r="C30" s="271">
        <v>19.861000061035156</v>
      </c>
      <c r="D30" s="266">
        <v>0.15800094604492188</v>
      </c>
      <c r="E30" s="272" t="s">
        <v>68</v>
      </c>
      <c r="F30" s="272" t="s">
        <v>237</v>
      </c>
      <c r="G30" s="274">
        <v>0.39350260418244737</v>
      </c>
      <c r="H30" s="133"/>
      <c r="I30" s="133"/>
      <c r="J30" s="133"/>
      <c r="K30" s="133"/>
      <c r="L30" s="133"/>
      <c r="M30" s="133"/>
      <c r="N30" s="104"/>
    </row>
    <row r="31" spans="1:14" x14ac:dyDescent="0.25">
      <c r="A31" s="275"/>
      <c r="B31" s="276"/>
      <c r="C31" s="276"/>
      <c r="D31" s="277"/>
      <c r="E31" s="278"/>
      <c r="F31" s="279" t="s">
        <v>49</v>
      </c>
      <c r="G31" s="280" t="s">
        <v>260</v>
      </c>
      <c r="H31" s="133"/>
      <c r="I31" s="133"/>
      <c r="J31" s="133"/>
      <c r="K31" s="133"/>
      <c r="L31" s="133"/>
      <c r="M31" s="133"/>
      <c r="N31" s="104"/>
    </row>
    <row r="32" spans="1:14" x14ac:dyDescent="0.25">
      <c r="A32" s="281"/>
      <c r="B32" s="282"/>
      <c r="C32" s="282"/>
      <c r="D32" s="283"/>
      <c r="E32" s="284"/>
      <c r="F32" s="285" t="s">
        <v>50</v>
      </c>
      <c r="G32" s="286">
        <v>19.861000061035156</v>
      </c>
      <c r="H32" s="133"/>
      <c r="I32" s="133"/>
      <c r="J32" s="133"/>
      <c r="K32" s="133"/>
      <c r="L32" s="133"/>
      <c r="M32" s="133"/>
      <c r="N32" s="104"/>
    </row>
    <row r="33" spans="1:15" x14ac:dyDescent="0.25">
      <c r="A33" s="281"/>
      <c r="B33" s="282"/>
      <c r="C33" s="282"/>
      <c r="D33" s="283"/>
      <c r="E33" s="284"/>
      <c r="F33" s="285" t="s">
        <v>51</v>
      </c>
      <c r="G33" s="287">
        <v>1.8055555555555554E-2</v>
      </c>
      <c r="H33" s="133"/>
      <c r="I33" s="133"/>
      <c r="J33" s="133"/>
      <c r="K33" s="133"/>
      <c r="L33" s="133"/>
      <c r="M33" s="133"/>
      <c r="N33" s="104"/>
    </row>
    <row r="34" spans="1:15" ht="15.75" thickBot="1" x14ac:dyDescent="0.3">
      <c r="A34" s="288"/>
      <c r="B34" s="289"/>
      <c r="C34" s="289"/>
      <c r="D34" s="290"/>
      <c r="E34" s="359" t="s">
        <v>52</v>
      </c>
      <c r="F34" s="360"/>
      <c r="G34" s="291">
        <v>45.833077063927291</v>
      </c>
      <c r="H34" s="104"/>
      <c r="I34" s="104"/>
      <c r="J34" s="104"/>
      <c r="K34" s="104"/>
      <c r="L34" s="104"/>
      <c r="M34" s="104"/>
      <c r="N34" s="104"/>
    </row>
    <row r="35" spans="1:15" x14ac:dyDescent="0.25">
      <c r="H35" s="104"/>
      <c r="I35" s="104"/>
      <c r="J35" s="104"/>
      <c r="K35" s="104"/>
      <c r="L35" s="104"/>
      <c r="M35" s="104"/>
      <c r="N35" s="104"/>
    </row>
    <row r="36" spans="1:15" x14ac:dyDescent="0.25">
      <c r="F36" s="109" t="s">
        <v>239</v>
      </c>
      <c r="H36" s="104"/>
      <c r="I36" s="104"/>
      <c r="J36" s="104"/>
      <c r="K36" s="104"/>
      <c r="L36" s="104"/>
      <c r="M36" s="104"/>
      <c r="N36" s="104"/>
      <c r="O36" s="104"/>
    </row>
    <row r="37" spans="1:15" ht="15.75" x14ac:dyDescent="0.25">
      <c r="A37" s="354" t="s">
        <v>168</v>
      </c>
      <c r="B37" s="354"/>
      <c r="C37" s="354"/>
      <c r="D37" s="354"/>
      <c r="E37" s="354"/>
      <c r="F37" s="354"/>
      <c r="G37" s="292"/>
      <c r="H37" s="104"/>
      <c r="I37" s="104"/>
      <c r="J37" s="104"/>
      <c r="K37" s="104"/>
      <c r="L37" s="104"/>
      <c r="M37" s="104"/>
      <c r="N37" s="104"/>
      <c r="O37" s="104"/>
    </row>
    <row r="38" spans="1:15" ht="15.75" thickBot="1" x14ac:dyDescent="0.3">
      <c r="A38" s="293"/>
      <c r="B38" s="293"/>
      <c r="C38" s="293"/>
      <c r="D38" s="282"/>
      <c r="E38" s="282"/>
      <c r="F38" s="293"/>
      <c r="G38" s="282"/>
      <c r="H38" s="104"/>
      <c r="I38" s="104"/>
      <c r="J38" s="104"/>
      <c r="K38" s="104"/>
      <c r="L38" s="104"/>
      <c r="M38" s="104"/>
      <c r="N38" s="104"/>
      <c r="O38" s="104"/>
    </row>
    <row r="39" spans="1:15" x14ac:dyDescent="0.25">
      <c r="A39" s="361" t="s">
        <v>0</v>
      </c>
      <c r="B39" s="364" t="s">
        <v>43</v>
      </c>
      <c r="C39" s="364" t="s">
        <v>44</v>
      </c>
      <c r="D39" s="367" t="s">
        <v>45</v>
      </c>
      <c r="E39" s="364" t="s">
        <v>46</v>
      </c>
      <c r="F39" s="364" t="s">
        <v>47</v>
      </c>
      <c r="G39" s="294" t="s">
        <v>48</v>
      </c>
      <c r="H39" s="104"/>
      <c r="I39" s="104"/>
      <c r="J39" s="104"/>
      <c r="K39" s="104"/>
      <c r="L39" s="104"/>
      <c r="M39" s="104"/>
      <c r="N39" s="104"/>
      <c r="O39" s="104"/>
    </row>
    <row r="40" spans="1:15" x14ac:dyDescent="0.25">
      <c r="A40" s="362"/>
      <c r="B40" s="365"/>
      <c r="C40" s="365"/>
      <c r="D40" s="365"/>
      <c r="E40" s="365"/>
      <c r="F40" s="365"/>
      <c r="G40" s="295">
        <v>2</v>
      </c>
      <c r="H40" s="104"/>
      <c r="I40" s="104"/>
      <c r="J40" s="104"/>
      <c r="K40" s="104"/>
      <c r="L40" s="104"/>
      <c r="M40" s="104"/>
      <c r="N40" s="104"/>
      <c r="O40" s="104"/>
    </row>
    <row r="41" spans="1:15" ht="15.75" thickBot="1" x14ac:dyDescent="0.3">
      <c r="A41" s="363"/>
      <c r="B41" s="366"/>
      <c r="C41" s="366"/>
      <c r="D41" s="368"/>
      <c r="E41" s="366"/>
      <c r="F41" s="366"/>
      <c r="G41" s="296" t="s">
        <v>240</v>
      </c>
      <c r="H41" s="104"/>
      <c r="I41" s="104"/>
      <c r="J41" s="104"/>
      <c r="K41" s="104"/>
      <c r="L41" s="104"/>
      <c r="M41" s="104"/>
      <c r="N41" s="104"/>
      <c r="O41" s="104"/>
    </row>
    <row r="42" spans="1:15" x14ac:dyDescent="0.25">
      <c r="A42" s="264">
        <v>1</v>
      </c>
      <c r="B42" s="265" t="s">
        <v>259</v>
      </c>
      <c r="C42" s="266">
        <v>0</v>
      </c>
      <c r="D42" s="266">
        <v>0.41299998760223389</v>
      </c>
      <c r="E42" s="267" t="s">
        <v>68</v>
      </c>
      <c r="F42" s="268">
        <v>6.9444444444444447E-4</v>
      </c>
      <c r="G42" s="269">
        <v>0.43788194444444439</v>
      </c>
      <c r="H42" s="104"/>
      <c r="I42" s="104"/>
      <c r="J42" s="104"/>
      <c r="K42" s="104"/>
      <c r="L42" s="104"/>
      <c r="M42" s="104"/>
      <c r="N42" s="104"/>
      <c r="O42" s="104"/>
    </row>
    <row r="43" spans="1:15" x14ac:dyDescent="0.25">
      <c r="A43" s="270">
        <v>2</v>
      </c>
      <c r="B43" s="265" t="s">
        <v>65</v>
      </c>
      <c r="C43" s="271">
        <v>0.41299998760223389</v>
      </c>
      <c r="D43" s="266">
        <v>1.0820000171661377</v>
      </c>
      <c r="E43" s="272" t="s">
        <v>66</v>
      </c>
      <c r="F43" s="273">
        <v>1.3888888888888889E-3</v>
      </c>
      <c r="G43" s="274">
        <v>0.43857638888888884</v>
      </c>
      <c r="H43" s="104"/>
      <c r="I43" s="104"/>
      <c r="J43" s="104"/>
      <c r="K43" s="104"/>
      <c r="L43" s="104"/>
      <c r="M43" s="104"/>
      <c r="N43" s="104"/>
      <c r="O43" s="104"/>
    </row>
    <row r="44" spans="1:15" x14ac:dyDescent="0.25">
      <c r="A44" s="270">
        <v>3</v>
      </c>
      <c r="B44" s="265" t="s">
        <v>170</v>
      </c>
      <c r="C44" s="271">
        <v>1.4950000047683716</v>
      </c>
      <c r="D44" s="266">
        <v>1.0649999380111694</v>
      </c>
      <c r="E44" s="272" t="s">
        <v>171</v>
      </c>
      <c r="F44" s="273">
        <v>1.3888888888888889E-3</v>
      </c>
      <c r="G44" s="274">
        <v>0.44017361111111103</v>
      </c>
      <c r="H44" s="104"/>
      <c r="I44" s="104"/>
      <c r="J44" s="104"/>
      <c r="K44" s="104"/>
      <c r="L44" s="104"/>
      <c r="M44" s="104"/>
      <c r="N44" s="104"/>
      <c r="O44" s="104"/>
    </row>
    <row r="45" spans="1:15" x14ac:dyDescent="0.25">
      <c r="A45" s="270">
        <v>4</v>
      </c>
      <c r="B45" s="265" t="s">
        <v>172</v>
      </c>
      <c r="C45" s="271">
        <v>2.559999942779541</v>
      </c>
      <c r="D45" s="266">
        <v>2.1710000038146973</v>
      </c>
      <c r="E45" s="272" t="s">
        <v>173</v>
      </c>
      <c r="F45" s="273">
        <v>1.3888888888888889E-3</v>
      </c>
      <c r="G45" s="274">
        <v>0.44140086731362371</v>
      </c>
      <c r="H45" s="104"/>
      <c r="I45" s="104"/>
      <c r="J45" s="104"/>
      <c r="K45" s="104"/>
      <c r="L45" s="104"/>
      <c r="M45" s="104"/>
      <c r="N45" s="104"/>
      <c r="O45" s="104"/>
    </row>
    <row r="46" spans="1:15" x14ac:dyDescent="0.25">
      <c r="A46" s="270">
        <v>5</v>
      </c>
      <c r="B46" s="265" t="s">
        <v>257</v>
      </c>
      <c r="C46" s="271">
        <v>4.7309999465942383</v>
      </c>
      <c r="D46" s="266">
        <v>1.505000114440918</v>
      </c>
      <c r="E46" s="272" t="s">
        <v>261</v>
      </c>
      <c r="F46" s="273">
        <v>1.3888888888888889E-3</v>
      </c>
      <c r="G46" s="274">
        <v>0.44263197276995919</v>
      </c>
    </row>
    <row r="47" spans="1:15" x14ac:dyDescent="0.25">
      <c r="A47" s="270">
        <v>6</v>
      </c>
      <c r="B47" s="265" t="s">
        <v>255</v>
      </c>
      <c r="C47" s="271">
        <v>6.2360000610351563</v>
      </c>
      <c r="D47" s="266">
        <v>2.0869998931884766</v>
      </c>
      <c r="E47" s="272" t="s">
        <v>262</v>
      </c>
      <c r="F47" s="273">
        <v>2.0833333333333333E-3</v>
      </c>
      <c r="G47" s="274">
        <v>0.44406749362907794</v>
      </c>
    </row>
    <row r="48" spans="1:15" x14ac:dyDescent="0.25">
      <c r="A48" s="270">
        <v>7</v>
      </c>
      <c r="B48" s="265" t="s">
        <v>253</v>
      </c>
      <c r="C48" s="271">
        <v>8.3229999542236328</v>
      </c>
      <c r="D48" s="266">
        <v>1.9920005798339844</v>
      </c>
      <c r="E48" s="272" t="s">
        <v>263</v>
      </c>
      <c r="F48" s="273">
        <v>2.0833333333333333E-3</v>
      </c>
      <c r="G48" s="274">
        <v>0.44624345615510091</v>
      </c>
    </row>
    <row r="49" spans="1:7" x14ac:dyDescent="0.25">
      <c r="A49" s="270">
        <v>8</v>
      </c>
      <c r="B49" s="265" t="s">
        <v>251</v>
      </c>
      <c r="C49" s="271">
        <v>10.315000534057617</v>
      </c>
      <c r="D49" s="266">
        <v>2.4439992904663086</v>
      </c>
      <c r="E49" s="272" t="s">
        <v>264</v>
      </c>
      <c r="F49" s="273">
        <v>2.0833333333333333E-3</v>
      </c>
      <c r="G49" s="274">
        <v>0.44796877858174056</v>
      </c>
    </row>
    <row r="50" spans="1:7" x14ac:dyDescent="0.25">
      <c r="A50" s="270">
        <v>9</v>
      </c>
      <c r="B50" s="265" t="s">
        <v>247</v>
      </c>
      <c r="C50" s="271">
        <v>12.758999824523926</v>
      </c>
      <c r="D50" s="266">
        <v>0.59600067138671875</v>
      </c>
      <c r="E50" s="272" t="s">
        <v>248</v>
      </c>
      <c r="F50" s="273">
        <v>6.9444444444444447E-4</v>
      </c>
      <c r="G50" s="274">
        <v>0.45021979665198514</v>
      </c>
    </row>
    <row r="51" spans="1:7" x14ac:dyDescent="0.25">
      <c r="A51" s="270">
        <v>10</v>
      </c>
      <c r="B51" s="265" t="s">
        <v>249</v>
      </c>
      <c r="C51" s="271">
        <v>13.355000495910645</v>
      </c>
      <c r="D51" s="266">
        <v>1.5319995880126953</v>
      </c>
      <c r="E51" s="272" t="s">
        <v>265</v>
      </c>
      <c r="F51" s="273">
        <v>1.3888888888888889E-3</v>
      </c>
      <c r="G51" s="274">
        <v>0.4509070541603557</v>
      </c>
    </row>
    <row r="52" spans="1:7" x14ac:dyDescent="0.25">
      <c r="A52" s="270">
        <v>11</v>
      </c>
      <c r="B52" s="265" t="s">
        <v>245</v>
      </c>
      <c r="C52" s="271">
        <v>14.88700008392334</v>
      </c>
      <c r="D52" s="266">
        <v>2.5959997177124023</v>
      </c>
      <c r="E52" s="272" t="s">
        <v>266</v>
      </c>
      <c r="F52" s="273">
        <v>2.0833333333333333E-3</v>
      </c>
      <c r="G52" s="274">
        <v>0.45220587721074496</v>
      </c>
    </row>
    <row r="53" spans="1:7" x14ac:dyDescent="0.25">
      <c r="A53" s="270">
        <v>12</v>
      </c>
      <c r="B53" s="265" t="s">
        <v>243</v>
      </c>
      <c r="C53" s="271">
        <v>17.482999801635742</v>
      </c>
      <c r="D53" s="266">
        <v>2.1690006256103516</v>
      </c>
      <c r="E53" s="272" t="s">
        <v>267</v>
      </c>
      <c r="F53" s="273">
        <v>1.3888888888888889E-3</v>
      </c>
      <c r="G53" s="274">
        <v>0.45436813243650381</v>
      </c>
    </row>
    <row r="54" spans="1:7" ht="15.75" thickBot="1" x14ac:dyDescent="0.3">
      <c r="A54" s="270">
        <v>13</v>
      </c>
      <c r="B54" s="265" t="s">
        <v>199</v>
      </c>
      <c r="C54" s="271">
        <v>19.652000427246094</v>
      </c>
      <c r="D54" s="266">
        <v>-19.652000427246094</v>
      </c>
      <c r="E54" s="272" t="s">
        <v>200</v>
      </c>
      <c r="F54" s="272" t="s">
        <v>268</v>
      </c>
      <c r="G54" s="274">
        <v>0.45607638888888891</v>
      </c>
    </row>
    <row r="55" spans="1:7" x14ac:dyDescent="0.25">
      <c r="A55" s="275"/>
      <c r="B55" s="276"/>
      <c r="C55" s="276"/>
      <c r="D55" s="277"/>
      <c r="E55" s="297"/>
      <c r="F55" s="279" t="s">
        <v>49</v>
      </c>
      <c r="G55" s="280" t="s">
        <v>260</v>
      </c>
    </row>
    <row r="56" spans="1:7" x14ac:dyDescent="0.25">
      <c r="A56" s="281"/>
      <c r="B56" s="282"/>
      <c r="C56" s="282"/>
      <c r="D56" s="283"/>
      <c r="E56" s="298"/>
      <c r="F56" s="285" t="s">
        <v>50</v>
      </c>
      <c r="G56" s="286">
        <v>19.652000427246094</v>
      </c>
    </row>
    <row r="57" spans="1:7" x14ac:dyDescent="0.25">
      <c r="A57" s="281"/>
      <c r="B57" s="282"/>
      <c r="C57" s="282"/>
      <c r="D57" s="283"/>
      <c r="E57" s="298"/>
      <c r="F57" s="285" t="s">
        <v>51</v>
      </c>
      <c r="G57" s="287">
        <v>1.8194444974263511E-2</v>
      </c>
    </row>
    <row r="58" spans="1:7" ht="15.75" thickBot="1" x14ac:dyDescent="0.3">
      <c r="A58" s="288"/>
      <c r="B58" s="289"/>
      <c r="C58" s="289"/>
      <c r="D58" s="290"/>
      <c r="E58" s="359" t="s">
        <v>52</v>
      </c>
      <c r="F58" s="360"/>
      <c r="G58" s="291">
        <v>45.004579820572367</v>
      </c>
    </row>
    <row r="60" spans="1:7" ht="15.75" thickBot="1" x14ac:dyDescent="0.3">
      <c r="B60" s="130" t="s">
        <v>225</v>
      </c>
      <c r="G60" s="104"/>
    </row>
    <row r="61" spans="1:7" x14ac:dyDescent="0.25">
      <c r="B61" s="103" t="s">
        <v>269</v>
      </c>
      <c r="C61" s="132"/>
      <c r="D61" s="132"/>
      <c r="E61" s="132"/>
      <c r="F61" s="132"/>
      <c r="G61" s="133"/>
    </row>
    <row r="62" spans="1:7" x14ac:dyDescent="0.25">
      <c r="B62" s="132" t="s">
        <v>226</v>
      </c>
      <c r="C62" s="132"/>
      <c r="D62" s="132"/>
      <c r="E62" s="132"/>
      <c r="F62" s="132"/>
      <c r="G62" s="133"/>
    </row>
    <row r="63" spans="1:7" x14ac:dyDescent="0.25">
      <c r="B63" s="134" t="s">
        <v>270</v>
      </c>
      <c r="C63" s="132"/>
      <c r="D63" s="132"/>
      <c r="E63" s="132"/>
      <c r="F63" s="132"/>
      <c r="G63" s="133"/>
    </row>
    <row r="64" spans="1:7" x14ac:dyDescent="0.25">
      <c r="B64" s="132"/>
      <c r="C64" s="132"/>
      <c r="D64" s="132"/>
      <c r="E64" s="132"/>
      <c r="F64" s="132"/>
      <c r="G64" s="133"/>
    </row>
    <row r="65" spans="2:7" ht="15.75" thickBot="1" x14ac:dyDescent="0.3">
      <c r="B65" s="130" t="s">
        <v>227</v>
      </c>
      <c r="G65" s="104"/>
    </row>
    <row r="66" spans="2:7" x14ac:dyDescent="0.25">
      <c r="B66" s="103" t="s">
        <v>228</v>
      </c>
      <c r="G66" s="104"/>
    </row>
    <row r="67" spans="2:7" x14ac:dyDescent="0.25">
      <c r="B67" s="135" t="s">
        <v>229</v>
      </c>
      <c r="G67" s="104"/>
    </row>
    <row r="68" spans="2:7" x14ac:dyDescent="0.25">
      <c r="G68" s="104"/>
    </row>
    <row r="69" spans="2:7" x14ac:dyDescent="0.25">
      <c r="G69" s="104"/>
    </row>
    <row r="70" spans="2:7" ht="15.75" thickBot="1" x14ac:dyDescent="0.3">
      <c r="B70" s="130" t="s">
        <v>230</v>
      </c>
      <c r="G70" s="104"/>
    </row>
    <row r="71" spans="2:7" x14ac:dyDescent="0.25">
      <c r="B71" s="103" t="s">
        <v>218</v>
      </c>
      <c r="G71" s="104"/>
    </row>
  </sheetData>
  <mergeCells count="19">
    <mergeCell ref="E58:F58"/>
    <mergeCell ref="E34:F34"/>
    <mergeCell ref="A37:F37"/>
    <mergeCell ref="A39:A41"/>
    <mergeCell ref="B39:B41"/>
    <mergeCell ref="C39:C41"/>
    <mergeCell ref="D39:D41"/>
    <mergeCell ref="E39:E41"/>
    <mergeCell ref="F39:F41"/>
    <mergeCell ref="A9:E9"/>
    <mergeCell ref="A10:F10"/>
    <mergeCell ref="C12:D12"/>
    <mergeCell ref="C13:D13"/>
    <mergeCell ref="A15:A17"/>
    <mergeCell ref="B15:B17"/>
    <mergeCell ref="C15:C17"/>
    <mergeCell ref="D15:D17"/>
    <mergeCell ref="E15:E17"/>
    <mergeCell ref="F15:F17"/>
  </mergeCells>
  <pageMargins left="0.19685039370078741" right="0.19685039370078741" top="0.39370078740157483" bottom="0.39370078740157483" header="0" footer="0"/>
  <pageSetup paperSize="9" scale="48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7">
    <pageSetUpPr fitToPage="1"/>
  </sheetPr>
  <dimension ref="A1:Q39"/>
  <sheetViews>
    <sheetView zoomScaleNormal="100" workbookViewId="0">
      <selection activeCell="D23" sqref="D23"/>
    </sheetView>
  </sheetViews>
  <sheetFormatPr defaultColWidth="9.140625" defaultRowHeight="12.75" x14ac:dyDescent="0.2"/>
  <cols>
    <col min="1" max="1" width="3.140625" style="75" bestFit="1" customWidth="1"/>
    <col min="2" max="2" width="17.140625" style="75" customWidth="1"/>
    <col min="3" max="5" width="7.42578125" style="75" customWidth="1"/>
    <col min="6" max="6" width="9.7109375" style="75" customWidth="1"/>
    <col min="7" max="22" width="5" style="75" customWidth="1"/>
    <col min="23" max="16384" width="9.140625" style="75"/>
  </cols>
  <sheetData>
    <row r="1" spans="1:17" s="67" customFormat="1" ht="18.75" x14ac:dyDescent="0.3">
      <c r="A1" s="385" t="s">
        <v>33</v>
      </c>
      <c r="B1" s="385"/>
      <c r="C1" s="385"/>
      <c r="D1" s="385"/>
      <c r="E1" s="385"/>
      <c r="F1" s="94" t="e">
        <f ca="1">pikasRoute()</f>
        <v>#NAME?</v>
      </c>
      <c r="G1" s="93"/>
      <c r="I1" s="97" t="s">
        <v>36</v>
      </c>
      <c r="J1" s="97"/>
      <c r="K1" s="97"/>
      <c r="L1" s="370" t="e">
        <f ca="1">IF(LEFT(pikasTransport(),3)="mar","2","4") &amp; pikasRoute("00") &amp; LEFT(SUBSTITUTE(pikasRoute(),pikasRoute("0"),"") &amp; "0000",4)</f>
        <v>#NAME?</v>
      </c>
      <c r="M1" s="370"/>
      <c r="N1" s="98"/>
      <c r="O1" s="369" t="e">
        <f ca="1">pikasDate()</f>
        <v>#NAME?</v>
      </c>
      <c r="P1" s="369"/>
      <c r="Q1" s="369"/>
    </row>
    <row r="2" spans="1:17" s="67" customFormat="1" ht="19.5" thickBot="1" x14ac:dyDescent="0.35">
      <c r="A2" s="386" t="e">
        <f ca="1">pikasDirectionName("A&gt;B")</f>
        <v>#NAME?</v>
      </c>
      <c r="B2" s="386"/>
      <c r="C2" s="386"/>
      <c r="D2" s="386"/>
      <c r="E2" s="386"/>
      <c r="F2" s="386"/>
      <c r="G2" s="95"/>
      <c r="H2" s="95"/>
      <c r="I2" s="96"/>
      <c r="J2" s="96"/>
      <c r="K2" s="96"/>
      <c r="L2" s="96"/>
    </row>
    <row r="3" spans="1:17" ht="22.5" customHeight="1" x14ac:dyDescent="0.2">
      <c r="A3" s="387" t="s">
        <v>0</v>
      </c>
      <c r="B3" s="372" t="s">
        <v>9</v>
      </c>
      <c r="C3" s="372" t="s">
        <v>5</v>
      </c>
      <c r="D3" s="372" t="s">
        <v>32</v>
      </c>
      <c r="E3" s="372" t="s">
        <v>7</v>
      </c>
      <c r="F3" s="372" t="s">
        <v>8</v>
      </c>
      <c r="G3" s="59" t="s">
        <v>10</v>
      </c>
      <c r="H3" s="60" t="s">
        <v>11</v>
      </c>
      <c r="I3" s="66"/>
    </row>
    <row r="4" spans="1:17" x14ac:dyDescent="0.2">
      <c r="A4" s="388"/>
      <c r="B4" s="373"/>
      <c r="C4" s="373"/>
      <c r="D4" s="373"/>
      <c r="E4" s="373"/>
      <c r="F4" s="373"/>
      <c r="G4" s="99">
        <v>1</v>
      </c>
      <c r="H4" s="100">
        <f>G4+2</f>
        <v>3</v>
      </c>
      <c r="I4" s="66"/>
    </row>
    <row r="5" spans="1:17" ht="13.5" thickBot="1" x14ac:dyDescent="0.25">
      <c r="A5" s="389"/>
      <c r="B5" s="375"/>
      <c r="C5" s="374"/>
      <c r="D5" s="374"/>
      <c r="E5" s="374"/>
      <c r="F5" s="374"/>
      <c r="G5" s="61" t="e">
        <f ca="1">pikasLineRoute() &amp; "-" &amp; pikasLineName()</f>
        <v>#NAME?</v>
      </c>
      <c r="H5" s="62" t="e">
        <f ca="1">pikasLineRoute() &amp; "-" &amp; pikasLineName()</f>
        <v>#NAME?</v>
      </c>
      <c r="I5" s="66"/>
    </row>
    <row r="6" spans="1:17" x14ac:dyDescent="0.2">
      <c r="A6" s="76" t="e">
        <f t="shared" ref="A6:A15" ca="1" si="0">IF(B6&lt;&gt;"",OFFSET(A6,-1,0)+1,"")</f>
        <v>#NAME?</v>
      </c>
      <c r="B6" s="74" t="e">
        <f t="shared" ref="B6:B15" ca="1" si="1">pikasStopName()</f>
        <v>#NAME?</v>
      </c>
      <c r="C6" s="77" t="e">
        <f t="shared" ref="C6:C15" ca="1" si="2">pikasStopKm()</f>
        <v>#NAME?</v>
      </c>
      <c r="D6" s="77"/>
      <c r="E6" s="78" t="e">
        <f t="shared" ref="E6:E15" ca="1" si="3">pikasStopNum()</f>
        <v>#NAME?</v>
      </c>
      <c r="F6" s="79"/>
      <c r="G6" s="85"/>
      <c r="H6" s="86"/>
      <c r="I6" s="66"/>
    </row>
    <row r="7" spans="1:17" x14ac:dyDescent="0.2">
      <c r="A7" s="76" t="e">
        <f t="shared" ca="1" si="0"/>
        <v>#NAME?</v>
      </c>
      <c r="B7" s="74" t="e">
        <f t="shared" ca="1" si="1"/>
        <v>#NAME?</v>
      </c>
      <c r="C7" s="77" t="e">
        <f t="shared" ca="1" si="2"/>
        <v>#NAME?</v>
      </c>
      <c r="D7" s="77"/>
      <c r="E7" s="78" t="e">
        <f t="shared" ca="1" si="3"/>
        <v>#NAME?</v>
      </c>
      <c r="F7" s="79"/>
      <c r="G7" s="85"/>
      <c r="H7" s="86"/>
      <c r="I7" s="66"/>
    </row>
    <row r="8" spans="1:17" x14ac:dyDescent="0.2">
      <c r="A8" s="76" t="e">
        <f t="shared" ca="1" si="0"/>
        <v>#NAME?</v>
      </c>
      <c r="B8" s="74" t="e">
        <f t="shared" ca="1" si="1"/>
        <v>#NAME?</v>
      </c>
      <c r="C8" s="77" t="e">
        <f t="shared" ca="1" si="2"/>
        <v>#NAME?</v>
      </c>
      <c r="D8" s="77"/>
      <c r="E8" s="78" t="e">
        <f t="shared" ca="1" si="3"/>
        <v>#NAME?</v>
      </c>
      <c r="F8" s="79"/>
      <c r="G8" s="85"/>
      <c r="H8" s="86"/>
      <c r="I8" s="66"/>
    </row>
    <row r="9" spans="1:17" x14ac:dyDescent="0.2">
      <c r="A9" s="76" t="e">
        <f t="shared" ca="1" si="0"/>
        <v>#NAME?</v>
      </c>
      <c r="B9" s="74" t="e">
        <f t="shared" ca="1" si="1"/>
        <v>#NAME?</v>
      </c>
      <c r="C9" s="77" t="e">
        <f t="shared" ca="1" si="2"/>
        <v>#NAME?</v>
      </c>
      <c r="D9" s="77"/>
      <c r="E9" s="78" t="e">
        <f t="shared" ca="1" si="3"/>
        <v>#NAME?</v>
      </c>
      <c r="F9" s="79"/>
      <c r="G9" s="85"/>
      <c r="H9" s="86"/>
      <c r="I9" s="66"/>
    </row>
    <row r="10" spans="1:17" x14ac:dyDescent="0.2">
      <c r="A10" s="76" t="e">
        <f t="shared" ca="1" si="0"/>
        <v>#NAME?</v>
      </c>
      <c r="B10" s="74" t="e">
        <f t="shared" ca="1" si="1"/>
        <v>#NAME?</v>
      </c>
      <c r="C10" s="77" t="e">
        <f t="shared" ca="1" si="2"/>
        <v>#NAME?</v>
      </c>
      <c r="D10" s="77"/>
      <c r="E10" s="78" t="e">
        <f t="shared" ca="1" si="3"/>
        <v>#NAME?</v>
      </c>
      <c r="F10" s="79"/>
      <c r="G10" s="85"/>
      <c r="H10" s="86"/>
      <c r="I10" s="66"/>
    </row>
    <row r="11" spans="1:17" x14ac:dyDescent="0.2">
      <c r="A11" s="76" t="e">
        <f t="shared" ca="1" si="0"/>
        <v>#NAME?</v>
      </c>
      <c r="B11" s="74" t="e">
        <f t="shared" ca="1" si="1"/>
        <v>#NAME?</v>
      </c>
      <c r="C11" s="77" t="e">
        <f t="shared" ca="1" si="2"/>
        <v>#NAME?</v>
      </c>
      <c r="D11" s="77"/>
      <c r="E11" s="78" t="e">
        <f t="shared" ca="1" si="3"/>
        <v>#NAME?</v>
      </c>
      <c r="F11" s="79"/>
      <c r="G11" s="85"/>
      <c r="H11" s="86"/>
      <c r="I11" s="66"/>
    </row>
    <row r="12" spans="1:17" x14ac:dyDescent="0.2">
      <c r="A12" s="76" t="e">
        <f t="shared" ca="1" si="0"/>
        <v>#NAME?</v>
      </c>
      <c r="B12" s="74" t="e">
        <f t="shared" ca="1" si="1"/>
        <v>#NAME?</v>
      </c>
      <c r="C12" s="77" t="e">
        <f t="shared" ca="1" si="2"/>
        <v>#NAME?</v>
      </c>
      <c r="D12" s="77"/>
      <c r="E12" s="78" t="e">
        <f t="shared" ca="1" si="3"/>
        <v>#NAME?</v>
      </c>
      <c r="F12" s="79"/>
      <c r="G12" s="85"/>
      <c r="H12" s="86"/>
      <c r="I12" s="66"/>
    </row>
    <row r="13" spans="1:17" x14ac:dyDescent="0.2">
      <c r="A13" s="76" t="e">
        <f t="shared" ca="1" si="0"/>
        <v>#NAME?</v>
      </c>
      <c r="B13" s="74" t="e">
        <f t="shared" ca="1" si="1"/>
        <v>#NAME?</v>
      </c>
      <c r="C13" s="77" t="e">
        <f t="shared" ca="1" si="2"/>
        <v>#NAME?</v>
      </c>
      <c r="D13" s="77"/>
      <c r="E13" s="78" t="e">
        <f t="shared" ca="1" si="3"/>
        <v>#NAME?</v>
      </c>
      <c r="F13" s="79"/>
      <c r="G13" s="85"/>
      <c r="H13" s="86"/>
      <c r="I13" s="66"/>
    </row>
    <row r="14" spans="1:17" x14ac:dyDescent="0.2">
      <c r="A14" s="76" t="e">
        <f t="shared" ca="1" si="0"/>
        <v>#NAME?</v>
      </c>
      <c r="B14" s="74" t="e">
        <f t="shared" ca="1" si="1"/>
        <v>#NAME?</v>
      </c>
      <c r="C14" s="77" t="e">
        <f t="shared" ca="1" si="2"/>
        <v>#NAME?</v>
      </c>
      <c r="D14" s="77"/>
      <c r="E14" s="78" t="e">
        <f t="shared" ca="1" si="3"/>
        <v>#NAME?</v>
      </c>
      <c r="F14" s="79"/>
      <c r="G14" s="85"/>
      <c r="H14" s="86"/>
      <c r="I14" s="66"/>
    </row>
    <row r="15" spans="1:17" ht="13.5" thickBot="1" x14ac:dyDescent="0.25">
      <c r="A15" s="76" t="e">
        <f t="shared" ca="1" si="0"/>
        <v>#NAME?</v>
      </c>
      <c r="B15" s="74" t="e">
        <f t="shared" ca="1" si="1"/>
        <v>#NAME?</v>
      </c>
      <c r="C15" s="77" t="e">
        <f t="shared" ca="1" si="2"/>
        <v>#NAME?</v>
      </c>
      <c r="D15" s="77"/>
      <c r="E15" s="78" t="e">
        <f t="shared" ca="1" si="3"/>
        <v>#NAME?</v>
      </c>
      <c r="F15" s="80"/>
      <c r="G15" s="87"/>
      <c r="H15" s="88"/>
      <c r="I15" s="66"/>
    </row>
    <row r="16" spans="1:17" ht="12.75" customHeight="1" x14ac:dyDescent="0.2">
      <c r="A16" s="376" t="s">
        <v>37</v>
      </c>
      <c r="B16" s="377"/>
      <c r="C16" s="378"/>
      <c r="D16" s="63"/>
      <c r="E16" s="64"/>
      <c r="F16" s="65" t="s">
        <v>12</v>
      </c>
      <c r="G16" s="57" t="e">
        <f ca="1">IF(pikasTripWeekdays()="1-7","k.d",pikasTripWeekdays())</f>
        <v>#NAME?</v>
      </c>
      <c r="H16" s="58" t="e">
        <f ca="1">IF(pikasTripWeekdays()="1-7","k.d",pikasTripWeekdays())</f>
        <v>#NAME?</v>
      </c>
      <c r="I16" s="66"/>
    </row>
    <row r="17" spans="1:17" ht="13.5" x14ac:dyDescent="0.25">
      <c r="A17" s="379"/>
      <c r="B17" s="380"/>
      <c r="C17" s="381"/>
      <c r="D17" s="68"/>
      <c r="E17" s="69"/>
      <c r="F17" s="70" t="s">
        <v>13</v>
      </c>
      <c r="G17" s="90" t="e">
        <f ca="1">pikasTripKm()</f>
        <v>#NAME?</v>
      </c>
      <c r="H17" s="89" t="e">
        <f ca="1">pikasTripKm()</f>
        <v>#NAME?</v>
      </c>
      <c r="I17" s="66"/>
    </row>
    <row r="18" spans="1:17" ht="13.5" x14ac:dyDescent="0.25">
      <c r="A18" s="379"/>
      <c r="B18" s="380"/>
      <c r="C18" s="381"/>
      <c r="D18" s="68"/>
      <c r="E18" s="69"/>
      <c r="F18" s="70" t="s">
        <v>34</v>
      </c>
      <c r="G18" s="90" t="e">
        <f ca="1">G17-G19</f>
        <v>#NAME?</v>
      </c>
      <c r="H18" s="89" t="e">
        <f ca="1">H17-H19</f>
        <v>#NAME?</v>
      </c>
      <c r="I18" s="66"/>
    </row>
    <row r="19" spans="1:17" ht="14.25" thickBot="1" x14ac:dyDescent="0.3">
      <c r="A19" s="382"/>
      <c r="B19" s="383"/>
      <c r="C19" s="384"/>
      <c r="D19" s="71"/>
      <c r="E19" s="72"/>
      <c r="F19" s="73" t="s">
        <v>35</v>
      </c>
      <c r="G19" s="91"/>
      <c r="H19" s="92"/>
      <c r="I19" s="66"/>
    </row>
    <row r="20" spans="1:17" s="67" customFormat="1" ht="13.5" customHeight="1" x14ac:dyDescent="0.25">
      <c r="C20" s="81"/>
      <c r="E20" s="82"/>
      <c r="F20" s="82"/>
      <c r="G20" s="83"/>
      <c r="H20" s="82"/>
      <c r="I20" s="82"/>
      <c r="M20" s="84"/>
    </row>
    <row r="21" spans="1:17" s="67" customFormat="1" ht="18.75" x14ac:dyDescent="0.3">
      <c r="A21" s="385" t="s">
        <v>33</v>
      </c>
      <c r="B21" s="385"/>
      <c r="C21" s="385"/>
      <c r="D21" s="385"/>
      <c r="E21" s="385"/>
      <c r="F21" s="94" t="e">
        <f ca="1">pikasRoute()</f>
        <v>#NAME?</v>
      </c>
      <c r="G21" s="93"/>
      <c r="I21" s="97" t="s">
        <v>36</v>
      </c>
      <c r="J21" s="97"/>
      <c r="K21" s="97"/>
      <c r="L21" s="371" t="e">
        <f ca="1">L1</f>
        <v>#NAME?</v>
      </c>
      <c r="M21" s="371"/>
      <c r="O21" s="369" t="e">
        <f ca="1">O1</f>
        <v>#NAME?</v>
      </c>
      <c r="P21" s="369"/>
      <c r="Q21" s="369"/>
    </row>
    <row r="22" spans="1:17" s="67" customFormat="1" ht="19.5" thickBot="1" x14ac:dyDescent="0.35">
      <c r="A22" s="386" t="e">
        <f ca="1">pikasDirectionName("A&gt;B")</f>
        <v>#NAME?</v>
      </c>
      <c r="B22" s="386"/>
      <c r="C22" s="386"/>
      <c r="D22" s="386"/>
      <c r="E22" s="386"/>
      <c r="F22" s="386"/>
      <c r="G22" s="95"/>
      <c r="H22" s="95"/>
      <c r="I22" s="96"/>
      <c r="J22" s="96"/>
      <c r="K22" s="96"/>
      <c r="L22" s="96"/>
    </row>
    <row r="23" spans="1:17" ht="22.5" customHeight="1" x14ac:dyDescent="0.2">
      <c r="A23" s="387" t="s">
        <v>0</v>
      </c>
      <c r="B23" s="372" t="s">
        <v>9</v>
      </c>
      <c r="C23" s="372" t="s">
        <v>5</v>
      </c>
      <c r="D23" s="372" t="s">
        <v>32</v>
      </c>
      <c r="E23" s="372" t="s">
        <v>7</v>
      </c>
      <c r="F23" s="372" t="s">
        <v>8</v>
      </c>
      <c r="G23" s="59" t="s">
        <v>10</v>
      </c>
      <c r="H23" s="60" t="s">
        <v>11</v>
      </c>
      <c r="I23" s="66"/>
    </row>
    <row r="24" spans="1:17" ht="13.5" customHeight="1" x14ac:dyDescent="0.2">
      <c r="A24" s="388"/>
      <c r="B24" s="373"/>
      <c r="C24" s="373"/>
      <c r="D24" s="373"/>
      <c r="E24" s="373"/>
      <c r="F24" s="373"/>
      <c r="G24" s="101">
        <v>2</v>
      </c>
      <c r="H24" s="102">
        <f>G24+2</f>
        <v>4</v>
      </c>
      <c r="I24" s="66"/>
    </row>
    <row r="25" spans="1:17" ht="13.5" customHeight="1" thickBot="1" x14ac:dyDescent="0.25">
      <c r="A25" s="389"/>
      <c r="B25" s="375"/>
      <c r="C25" s="375"/>
      <c r="D25" s="375"/>
      <c r="E25" s="375"/>
      <c r="F25" s="375"/>
      <c r="G25" s="61" t="e">
        <f ca="1">pikasLineRoute() &amp; "-" &amp; pikasLineName()</f>
        <v>#NAME?</v>
      </c>
      <c r="H25" s="62" t="e">
        <f ca="1">pikasLineRoute() &amp; "-" &amp; pikasLineName()</f>
        <v>#NAME?</v>
      </c>
      <c r="I25" s="66"/>
    </row>
    <row r="26" spans="1:17" x14ac:dyDescent="0.2">
      <c r="A26" s="76" t="e">
        <f t="shared" ref="A26:A35" ca="1" si="4">IF(B26&lt;&gt;"",OFFSET(A26,-1,0)+1,"")</f>
        <v>#NAME?</v>
      </c>
      <c r="B26" s="74" t="e">
        <f t="shared" ref="B26:B35" ca="1" si="5">pikasStopName()</f>
        <v>#NAME?</v>
      </c>
      <c r="C26" s="77" t="e">
        <f t="shared" ref="C26:C35" ca="1" si="6">pikasStopKm()</f>
        <v>#NAME?</v>
      </c>
      <c r="D26" s="77"/>
      <c r="E26" s="78" t="e">
        <f t="shared" ref="E26:E35" ca="1" si="7">pikasStopNum()</f>
        <v>#NAME?</v>
      </c>
      <c r="F26" s="79"/>
      <c r="G26" s="85"/>
      <c r="H26" s="86"/>
      <c r="I26" s="66"/>
    </row>
    <row r="27" spans="1:17" x14ac:dyDescent="0.2">
      <c r="A27" s="76" t="e">
        <f t="shared" ca="1" si="4"/>
        <v>#NAME?</v>
      </c>
      <c r="B27" s="74" t="e">
        <f t="shared" ca="1" si="5"/>
        <v>#NAME?</v>
      </c>
      <c r="C27" s="77" t="e">
        <f t="shared" ca="1" si="6"/>
        <v>#NAME?</v>
      </c>
      <c r="D27" s="77"/>
      <c r="E27" s="78" t="e">
        <f t="shared" ca="1" si="7"/>
        <v>#NAME?</v>
      </c>
      <c r="F27" s="79"/>
      <c r="G27" s="85"/>
      <c r="H27" s="86"/>
      <c r="I27" s="66"/>
    </row>
    <row r="28" spans="1:17" x14ac:dyDescent="0.2">
      <c r="A28" s="76" t="e">
        <f t="shared" ca="1" si="4"/>
        <v>#NAME?</v>
      </c>
      <c r="B28" s="74" t="e">
        <f t="shared" ca="1" si="5"/>
        <v>#NAME?</v>
      </c>
      <c r="C28" s="77" t="e">
        <f t="shared" ca="1" si="6"/>
        <v>#NAME?</v>
      </c>
      <c r="D28" s="77"/>
      <c r="E28" s="78" t="e">
        <f t="shared" ca="1" si="7"/>
        <v>#NAME?</v>
      </c>
      <c r="F28" s="79"/>
      <c r="G28" s="85"/>
      <c r="H28" s="86"/>
      <c r="I28" s="66"/>
    </row>
    <row r="29" spans="1:17" x14ac:dyDescent="0.2">
      <c r="A29" s="76" t="e">
        <f t="shared" ca="1" si="4"/>
        <v>#NAME?</v>
      </c>
      <c r="B29" s="74" t="e">
        <f t="shared" ca="1" si="5"/>
        <v>#NAME?</v>
      </c>
      <c r="C29" s="77" t="e">
        <f t="shared" ca="1" si="6"/>
        <v>#NAME?</v>
      </c>
      <c r="D29" s="77"/>
      <c r="E29" s="78" t="e">
        <f t="shared" ca="1" si="7"/>
        <v>#NAME?</v>
      </c>
      <c r="F29" s="79"/>
      <c r="G29" s="85"/>
      <c r="H29" s="86"/>
      <c r="I29" s="66"/>
    </row>
    <row r="30" spans="1:17" x14ac:dyDescent="0.2">
      <c r="A30" s="76" t="e">
        <f t="shared" ca="1" si="4"/>
        <v>#NAME?</v>
      </c>
      <c r="B30" s="74" t="e">
        <f t="shared" ca="1" si="5"/>
        <v>#NAME?</v>
      </c>
      <c r="C30" s="77" t="e">
        <f t="shared" ca="1" si="6"/>
        <v>#NAME?</v>
      </c>
      <c r="D30" s="77"/>
      <c r="E30" s="78" t="e">
        <f t="shared" ca="1" si="7"/>
        <v>#NAME?</v>
      </c>
      <c r="F30" s="79"/>
      <c r="G30" s="85"/>
      <c r="H30" s="86"/>
      <c r="I30" s="66"/>
    </row>
    <row r="31" spans="1:17" x14ac:dyDescent="0.2">
      <c r="A31" s="76" t="e">
        <f t="shared" ca="1" si="4"/>
        <v>#NAME?</v>
      </c>
      <c r="B31" s="74" t="e">
        <f t="shared" ca="1" si="5"/>
        <v>#NAME?</v>
      </c>
      <c r="C31" s="77" t="e">
        <f t="shared" ca="1" si="6"/>
        <v>#NAME?</v>
      </c>
      <c r="D31" s="77"/>
      <c r="E31" s="78" t="e">
        <f t="shared" ca="1" si="7"/>
        <v>#NAME?</v>
      </c>
      <c r="F31" s="79"/>
      <c r="G31" s="85"/>
      <c r="H31" s="86"/>
      <c r="I31" s="66"/>
    </row>
    <row r="32" spans="1:17" x14ac:dyDescent="0.2">
      <c r="A32" s="76" t="e">
        <f t="shared" ca="1" si="4"/>
        <v>#NAME?</v>
      </c>
      <c r="B32" s="74" t="e">
        <f t="shared" ca="1" si="5"/>
        <v>#NAME?</v>
      </c>
      <c r="C32" s="77" t="e">
        <f t="shared" ca="1" si="6"/>
        <v>#NAME?</v>
      </c>
      <c r="D32" s="77"/>
      <c r="E32" s="78" t="e">
        <f t="shared" ca="1" si="7"/>
        <v>#NAME?</v>
      </c>
      <c r="F32" s="79"/>
      <c r="G32" s="85"/>
      <c r="H32" s="86"/>
      <c r="I32" s="66"/>
    </row>
    <row r="33" spans="1:9" x14ac:dyDescent="0.2">
      <c r="A33" s="76" t="e">
        <f t="shared" ca="1" si="4"/>
        <v>#NAME?</v>
      </c>
      <c r="B33" s="74" t="e">
        <f t="shared" ca="1" si="5"/>
        <v>#NAME?</v>
      </c>
      <c r="C33" s="77" t="e">
        <f t="shared" ca="1" si="6"/>
        <v>#NAME?</v>
      </c>
      <c r="D33" s="77"/>
      <c r="E33" s="78" t="e">
        <f t="shared" ca="1" si="7"/>
        <v>#NAME?</v>
      </c>
      <c r="F33" s="79"/>
      <c r="G33" s="85"/>
      <c r="H33" s="86"/>
      <c r="I33" s="66"/>
    </row>
    <row r="34" spans="1:9" x14ac:dyDescent="0.2">
      <c r="A34" s="76" t="e">
        <f t="shared" ca="1" si="4"/>
        <v>#NAME?</v>
      </c>
      <c r="B34" s="74" t="e">
        <f t="shared" ca="1" si="5"/>
        <v>#NAME?</v>
      </c>
      <c r="C34" s="77" t="e">
        <f t="shared" ca="1" si="6"/>
        <v>#NAME?</v>
      </c>
      <c r="D34" s="77"/>
      <c r="E34" s="78" t="e">
        <f t="shared" ca="1" si="7"/>
        <v>#NAME?</v>
      </c>
      <c r="F34" s="79"/>
      <c r="G34" s="85"/>
      <c r="H34" s="86"/>
      <c r="I34" s="66"/>
    </row>
    <row r="35" spans="1:9" ht="13.5" thickBot="1" x14ac:dyDescent="0.25">
      <c r="A35" s="76" t="e">
        <f t="shared" ca="1" si="4"/>
        <v>#NAME?</v>
      </c>
      <c r="B35" s="74" t="e">
        <f t="shared" ca="1" si="5"/>
        <v>#NAME?</v>
      </c>
      <c r="C35" s="77" t="e">
        <f t="shared" ca="1" si="6"/>
        <v>#NAME?</v>
      </c>
      <c r="D35" s="77"/>
      <c r="E35" s="78" t="e">
        <f t="shared" ca="1" si="7"/>
        <v>#NAME?</v>
      </c>
      <c r="F35" s="80"/>
      <c r="G35" s="87"/>
      <c r="H35" s="88"/>
      <c r="I35" s="66"/>
    </row>
    <row r="36" spans="1:9" x14ac:dyDescent="0.2">
      <c r="A36" s="376" t="s">
        <v>38</v>
      </c>
      <c r="B36" s="377"/>
      <c r="C36" s="378"/>
      <c r="D36" s="63"/>
      <c r="E36" s="64"/>
      <c r="F36" s="65" t="s">
        <v>12</v>
      </c>
      <c r="G36" s="57" t="e">
        <f ca="1">IF(pikasTripWeekdays()="1-7","k.d",pikasTripWeekdays())</f>
        <v>#NAME?</v>
      </c>
      <c r="H36" s="58" t="e">
        <f ca="1">IF(pikasTripWeekdays()="1-7","k.d",pikasTripWeekdays())</f>
        <v>#NAME?</v>
      </c>
      <c r="I36" s="66"/>
    </row>
    <row r="37" spans="1:9" ht="13.5" x14ac:dyDescent="0.25">
      <c r="A37" s="379"/>
      <c r="B37" s="380"/>
      <c r="C37" s="381"/>
      <c r="D37" s="68"/>
      <c r="E37" s="69"/>
      <c r="F37" s="70" t="s">
        <v>13</v>
      </c>
      <c r="G37" s="90" t="e">
        <f ca="1">pikasTripKm()</f>
        <v>#NAME?</v>
      </c>
      <c r="H37" s="89" t="e">
        <f ca="1">pikasTripKm()</f>
        <v>#NAME?</v>
      </c>
      <c r="I37" s="66"/>
    </row>
    <row r="38" spans="1:9" ht="13.5" x14ac:dyDescent="0.25">
      <c r="A38" s="379"/>
      <c r="B38" s="380"/>
      <c r="C38" s="381"/>
      <c r="D38" s="68"/>
      <c r="E38" s="69"/>
      <c r="F38" s="70" t="s">
        <v>34</v>
      </c>
      <c r="G38" s="90" t="e">
        <f ca="1">G37-G39</f>
        <v>#NAME?</v>
      </c>
      <c r="H38" s="89" t="e">
        <f ca="1">H37-H39</f>
        <v>#NAME?</v>
      </c>
      <c r="I38" s="66"/>
    </row>
    <row r="39" spans="1:9" ht="14.25" thickBot="1" x14ac:dyDescent="0.3">
      <c r="A39" s="382"/>
      <c r="B39" s="383"/>
      <c r="C39" s="384"/>
      <c r="D39" s="71"/>
      <c r="E39" s="72"/>
      <c r="F39" s="73" t="s">
        <v>35</v>
      </c>
      <c r="G39" s="91"/>
      <c r="H39" s="92"/>
      <c r="I39" s="66"/>
    </row>
  </sheetData>
  <mergeCells count="22">
    <mergeCell ref="E23:E25"/>
    <mergeCell ref="F23:F25"/>
    <mergeCell ref="A36:C39"/>
    <mergeCell ref="A1:E1"/>
    <mergeCell ref="A2:F2"/>
    <mergeCell ref="A21:E21"/>
    <mergeCell ref="A22:F22"/>
    <mergeCell ref="A16:C19"/>
    <mergeCell ref="A3:A5"/>
    <mergeCell ref="B3:B5"/>
    <mergeCell ref="A23:A25"/>
    <mergeCell ref="B23:B25"/>
    <mergeCell ref="C3:C5"/>
    <mergeCell ref="D3:D5"/>
    <mergeCell ref="C23:C25"/>
    <mergeCell ref="D23:D25"/>
    <mergeCell ref="O1:Q1"/>
    <mergeCell ref="O21:Q21"/>
    <mergeCell ref="L1:M1"/>
    <mergeCell ref="L21:M21"/>
    <mergeCell ref="E3:E5"/>
    <mergeCell ref="F3:F5"/>
  </mergeCells>
  <phoneticPr fontId="0" type="noConversion"/>
  <pageMargins left="0.78740157480314965" right="0.39370078740157483" top="0.39370078740157483" bottom="0.39370078740157483" header="0" footer="0"/>
  <pageSetup fitToWidth="99" pageOrder="overThenDown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4"/>
  <dimension ref="A1:M46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28515625" customWidth="1"/>
    <col min="3" max="4" width="13.140625" customWidth="1"/>
    <col min="5" max="5" width="11.7109375" customWidth="1"/>
    <col min="6" max="6" width="13.140625" customWidth="1"/>
    <col min="7" max="15" width="6.5703125" customWidth="1"/>
  </cols>
  <sheetData>
    <row r="1" spans="1:13" s="14" customFormat="1" ht="31.5" customHeight="1" x14ac:dyDescent="0.25">
      <c r="C1" s="39"/>
      <c r="E1" s="40"/>
      <c r="F1" s="40"/>
      <c r="G1" s="41"/>
      <c r="H1" s="40"/>
      <c r="I1" s="40"/>
      <c r="M1" s="42"/>
    </row>
    <row r="2" spans="1:13" s="14" customFormat="1" ht="16.5" customHeight="1" x14ac:dyDescent="0.3">
      <c r="C2" s="43"/>
      <c r="D2" s="43" t="s">
        <v>19</v>
      </c>
      <c r="E2" s="29"/>
      <c r="F2" s="50" t="e">
        <f ca="1">"Nr." &amp; pikasRoute()</f>
        <v>#NAME?</v>
      </c>
      <c r="G2" s="44"/>
      <c r="H2" s="37"/>
      <c r="L2" s="45"/>
    </row>
    <row r="3" spans="1:13" s="14" customFormat="1" ht="16.5" customHeight="1" x14ac:dyDescent="0.25">
      <c r="D3" s="31"/>
      <c r="G3" s="31"/>
      <c r="H3" s="31"/>
      <c r="I3" s="31"/>
      <c r="J3" s="31"/>
      <c r="K3" s="31"/>
      <c r="L3" s="31"/>
    </row>
    <row r="4" spans="1:13" ht="12.75" customHeight="1" thickBot="1" x14ac:dyDescent="0.25">
      <c r="D4" s="14"/>
      <c r="E4" s="14"/>
      <c r="G4" s="14"/>
      <c r="H4" s="14"/>
      <c r="I4" s="14"/>
      <c r="J4" s="38"/>
      <c r="K4" s="1"/>
      <c r="L4" s="1"/>
    </row>
    <row r="5" spans="1:13" ht="48" customHeight="1" x14ac:dyDescent="0.2">
      <c r="A5" s="333" t="s">
        <v>0</v>
      </c>
      <c r="B5" s="336" t="s">
        <v>9</v>
      </c>
      <c r="C5" s="336" t="s">
        <v>5</v>
      </c>
      <c r="D5" s="336" t="s">
        <v>6</v>
      </c>
      <c r="E5" s="336" t="s">
        <v>7</v>
      </c>
      <c r="F5" s="336" t="s">
        <v>8</v>
      </c>
      <c r="G5" s="2" t="s">
        <v>10</v>
      </c>
      <c r="H5" s="23" t="s">
        <v>11</v>
      </c>
      <c r="I5" s="13"/>
    </row>
    <row r="6" spans="1:13" ht="13.5" thickBot="1" x14ac:dyDescent="0.25">
      <c r="A6" s="335"/>
      <c r="B6" s="338"/>
      <c r="C6" s="338"/>
      <c r="D6" s="338"/>
      <c r="E6" s="338"/>
      <c r="F6" s="338"/>
      <c r="G6" s="27" t="s">
        <v>1</v>
      </c>
      <c r="H6" s="28">
        <f>G6+2</f>
        <v>3</v>
      </c>
      <c r="I6" s="13"/>
    </row>
    <row r="7" spans="1:13" x14ac:dyDescent="0.2">
      <c r="A7" s="3">
        <v>1</v>
      </c>
      <c r="B7" s="4" t="e">
        <f ca="1">pikasStopName()</f>
        <v>#NAME?</v>
      </c>
      <c r="C7" s="36" t="e">
        <f ca="1">pikasStopKm()</f>
        <v>#NAME?</v>
      </c>
      <c r="D7" s="36" t="e">
        <f ca="1">OFFSET(C7,1,0)-C7</f>
        <v>#NAME?</v>
      </c>
      <c r="E7" s="30" t="e">
        <f ca="1">pikasStopNum()</f>
        <v>#NAME?</v>
      </c>
      <c r="F7" s="53"/>
      <c r="G7" s="5"/>
      <c r="H7" s="21"/>
      <c r="I7" s="13"/>
    </row>
    <row r="8" spans="1:13" x14ac:dyDescent="0.2">
      <c r="A8" s="3" t="e">
        <f ca="1">IF(B8&lt;&gt;"",OFFSET(A8,-1,0)+1,"")</f>
        <v>#NAME?</v>
      </c>
      <c r="B8" s="4" t="e">
        <f t="shared" ref="B8:B16" ca="1" si="0">pikasStopName()</f>
        <v>#NAME?</v>
      </c>
      <c r="C8" s="36" t="e">
        <f t="shared" ref="C8:C16" ca="1" si="1">pikasStopKm()</f>
        <v>#NAME?</v>
      </c>
      <c r="D8" s="36" t="e">
        <f t="shared" ref="D8:D16" ca="1" si="2">OFFSET(C8,1,0)-C8</f>
        <v>#NAME?</v>
      </c>
      <c r="E8" s="30" t="e">
        <f t="shared" ref="E8:E16" ca="1" si="3">pikasStopNum()</f>
        <v>#NAME?</v>
      </c>
      <c r="F8" s="53"/>
      <c r="G8" s="5"/>
      <c r="H8" s="21"/>
      <c r="I8" s="13"/>
    </row>
    <row r="9" spans="1:13" x14ac:dyDescent="0.2">
      <c r="A9" s="3" t="e">
        <f t="shared" ref="A9:A16" ca="1" si="4">IF(B9&lt;&gt;"",OFFSET(A9,-1,0)+1,"")</f>
        <v>#NAME?</v>
      </c>
      <c r="B9" s="4" t="e">
        <f t="shared" ca="1" si="0"/>
        <v>#NAME?</v>
      </c>
      <c r="C9" s="36" t="e">
        <f t="shared" ca="1" si="1"/>
        <v>#NAME?</v>
      </c>
      <c r="D9" s="36" t="e">
        <f t="shared" ca="1" si="2"/>
        <v>#NAME?</v>
      </c>
      <c r="E9" s="30" t="e">
        <f t="shared" ca="1" si="3"/>
        <v>#NAME?</v>
      </c>
      <c r="F9" s="53"/>
      <c r="G9" s="5"/>
      <c r="H9" s="21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6" t="e">
        <f t="shared" ca="1" si="1"/>
        <v>#NAME?</v>
      </c>
      <c r="D10" s="36" t="e">
        <f t="shared" ca="1" si="2"/>
        <v>#NAME?</v>
      </c>
      <c r="E10" s="30" t="e">
        <f t="shared" ca="1" si="3"/>
        <v>#NAME?</v>
      </c>
      <c r="F10" s="53"/>
      <c r="G10" s="5"/>
      <c r="H10" s="21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6" t="e">
        <f t="shared" ca="1" si="1"/>
        <v>#NAME?</v>
      </c>
      <c r="D11" s="36" t="e">
        <f t="shared" ca="1" si="2"/>
        <v>#NAME?</v>
      </c>
      <c r="E11" s="30" t="e">
        <f t="shared" ca="1" si="3"/>
        <v>#NAME?</v>
      </c>
      <c r="F11" s="53"/>
      <c r="G11" s="5"/>
      <c r="H11" s="21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6" t="e">
        <f t="shared" ca="1" si="1"/>
        <v>#NAME?</v>
      </c>
      <c r="D12" s="36" t="e">
        <f t="shared" ca="1" si="2"/>
        <v>#NAME?</v>
      </c>
      <c r="E12" s="30" t="e">
        <f t="shared" ca="1" si="3"/>
        <v>#NAME?</v>
      </c>
      <c r="F12" s="53"/>
      <c r="G12" s="5"/>
      <c r="H12" s="21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6" t="e">
        <f t="shared" ca="1" si="1"/>
        <v>#NAME?</v>
      </c>
      <c r="D13" s="36" t="e">
        <f t="shared" ca="1" si="2"/>
        <v>#NAME?</v>
      </c>
      <c r="E13" s="30" t="e">
        <f t="shared" ca="1" si="3"/>
        <v>#NAME?</v>
      </c>
      <c r="F13" s="53"/>
      <c r="G13" s="5"/>
      <c r="H13" s="21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6" t="e">
        <f t="shared" ca="1" si="1"/>
        <v>#NAME?</v>
      </c>
      <c r="D14" s="36" t="e">
        <f t="shared" ca="1" si="2"/>
        <v>#NAME?</v>
      </c>
      <c r="E14" s="30" t="e">
        <f t="shared" ca="1" si="3"/>
        <v>#NAME?</v>
      </c>
      <c r="F14" s="53"/>
      <c r="G14" s="5"/>
      <c r="H14" s="21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6" t="e">
        <f t="shared" ca="1" si="1"/>
        <v>#NAME?</v>
      </c>
      <c r="D15" s="36" t="e">
        <f t="shared" ca="1" si="2"/>
        <v>#NAME?</v>
      </c>
      <c r="E15" s="30" t="e">
        <f t="shared" ca="1" si="3"/>
        <v>#NAME?</v>
      </c>
      <c r="F15" s="53"/>
      <c r="G15" s="5"/>
      <c r="H15" s="21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6" t="e">
        <f t="shared" ca="1" si="1"/>
        <v>#NAME?</v>
      </c>
      <c r="D16" s="36" t="e">
        <f t="shared" ca="1" si="2"/>
        <v>#NAME?</v>
      </c>
      <c r="E16" s="30" t="e">
        <f t="shared" ca="1" si="3"/>
        <v>#NAME?</v>
      </c>
      <c r="F16" s="54"/>
      <c r="G16" s="6"/>
      <c r="H16" s="22"/>
      <c r="I16" s="13"/>
    </row>
    <row r="17" spans="1:13" x14ac:dyDescent="0.2">
      <c r="A17" s="7"/>
      <c r="B17" s="8"/>
      <c r="C17" s="8"/>
      <c r="D17" s="9"/>
      <c r="E17" s="10"/>
      <c r="F17" s="11" t="s">
        <v>12</v>
      </c>
      <c r="G17" s="12" t="s">
        <v>2</v>
      </c>
      <c r="H17" s="24" t="s">
        <v>2</v>
      </c>
      <c r="I17" s="13"/>
    </row>
    <row r="18" spans="1:13" x14ac:dyDescent="0.2">
      <c r="A18" s="13" t="s">
        <v>3</v>
      </c>
      <c r="B18" s="14"/>
      <c r="C18" s="14"/>
      <c r="D18" s="15"/>
      <c r="E18" s="16"/>
      <c r="F18" s="17" t="s">
        <v>13</v>
      </c>
      <c r="G18" s="51" t="e">
        <f ca="1">pikasTripKm()</f>
        <v>#NAME?</v>
      </c>
      <c r="H18" s="52" t="e">
        <f ca="1">pikasTripKm()</f>
        <v>#NAME?</v>
      </c>
      <c r="I18" s="13"/>
    </row>
    <row r="19" spans="1:13" x14ac:dyDescent="0.2">
      <c r="A19" s="13" t="s">
        <v>4</v>
      </c>
      <c r="B19" s="14"/>
      <c r="C19" s="14"/>
      <c r="D19" s="15"/>
      <c r="E19" s="16"/>
      <c r="F19" s="17" t="s">
        <v>14</v>
      </c>
      <c r="G19" s="34" t="e">
        <f ca="1">pikasTripDuration()/(24*60)</f>
        <v>#NAME?</v>
      </c>
      <c r="H19" s="35" t="e">
        <f ca="1">pikasTripDuration()/(24*60)</f>
        <v>#NAME?</v>
      </c>
      <c r="I19" s="13"/>
    </row>
    <row r="20" spans="1:13" x14ac:dyDescent="0.2">
      <c r="A20" s="13"/>
      <c r="B20" s="14"/>
      <c r="C20" s="14"/>
      <c r="D20" s="15"/>
      <c r="E20" s="16"/>
      <c r="F20" s="17" t="s">
        <v>15</v>
      </c>
      <c r="G20" s="18"/>
      <c r="H20" s="25"/>
      <c r="I20" s="13"/>
    </row>
    <row r="21" spans="1:13" x14ac:dyDescent="0.2">
      <c r="A21" s="13"/>
      <c r="B21" s="14"/>
      <c r="C21" s="14"/>
      <c r="D21" s="15"/>
      <c r="E21" s="16"/>
      <c r="F21" s="17" t="s">
        <v>18</v>
      </c>
      <c r="G21" s="18">
        <v>1</v>
      </c>
      <c r="H21" s="25">
        <v>1</v>
      </c>
      <c r="I21" s="13"/>
    </row>
    <row r="22" spans="1:13" x14ac:dyDescent="0.2">
      <c r="A22" s="13"/>
      <c r="B22" s="14"/>
      <c r="C22" s="14"/>
      <c r="D22" s="15"/>
      <c r="E22" s="390" t="s">
        <v>16</v>
      </c>
      <c r="F22" s="391"/>
      <c r="G22" s="32" t="e">
        <f ca="1">G18/(24*IF(G19&gt;0,G19,1))</f>
        <v>#NAME?</v>
      </c>
      <c r="H22" s="33" t="e">
        <f ca="1">H18/(24*IF(H19&gt;0,H19,1))</f>
        <v>#NAME?</v>
      </c>
      <c r="I22" s="13"/>
    </row>
    <row r="23" spans="1:13" ht="13.5" thickBot="1" x14ac:dyDescent="0.25">
      <c r="A23" s="47"/>
      <c r="B23" s="48"/>
      <c r="C23" s="48"/>
      <c r="D23" s="49"/>
      <c r="E23" s="19"/>
      <c r="F23" s="46" t="s">
        <v>17</v>
      </c>
      <c r="G23" s="20"/>
      <c r="H23" s="26"/>
      <c r="I23" s="13"/>
    </row>
    <row r="24" spans="1:13" s="14" customFormat="1" ht="31.5" customHeight="1" x14ac:dyDescent="0.25">
      <c r="C24" s="39"/>
      <c r="E24" s="40"/>
      <c r="F24" s="40"/>
      <c r="G24" s="41"/>
      <c r="H24" s="40"/>
      <c r="I24" s="40"/>
      <c r="M24" s="42"/>
    </row>
    <row r="25" spans="1:13" s="14" customFormat="1" ht="16.5" customHeight="1" x14ac:dyDescent="0.3">
      <c r="C25" s="43"/>
      <c r="D25" s="43" t="s">
        <v>19</v>
      </c>
      <c r="E25" s="29"/>
      <c r="F25" s="50" t="e">
        <f ca="1">F2</f>
        <v>#NAME?</v>
      </c>
      <c r="G25" s="44"/>
      <c r="H25" s="37"/>
      <c r="L25" s="45"/>
    </row>
    <row r="26" spans="1:13" s="14" customFormat="1" ht="16.5" customHeight="1" x14ac:dyDescent="0.25">
      <c r="D26" s="31"/>
      <c r="G26" s="31"/>
      <c r="H26" s="31"/>
      <c r="I26" s="31"/>
      <c r="J26" s="31"/>
      <c r="K26" s="31"/>
      <c r="L26" s="31"/>
    </row>
    <row r="27" spans="1:13" ht="12.75" customHeight="1" thickBot="1" x14ac:dyDescent="0.25">
      <c r="D27" s="14"/>
      <c r="E27" s="14"/>
      <c r="G27" s="14"/>
      <c r="H27" s="14"/>
      <c r="I27" s="14"/>
      <c r="J27" s="38"/>
      <c r="K27" s="1"/>
      <c r="L27" s="1"/>
    </row>
    <row r="28" spans="1:13" ht="48" customHeight="1" x14ac:dyDescent="0.2">
      <c r="A28" s="333" t="s">
        <v>0</v>
      </c>
      <c r="B28" s="336" t="s">
        <v>9</v>
      </c>
      <c r="C28" s="336" t="s">
        <v>5</v>
      </c>
      <c r="D28" s="336" t="s">
        <v>6</v>
      </c>
      <c r="E28" s="336" t="s">
        <v>7</v>
      </c>
      <c r="F28" s="336" t="s">
        <v>8</v>
      </c>
      <c r="G28" s="2" t="s">
        <v>10</v>
      </c>
      <c r="H28" s="23" t="s">
        <v>11</v>
      </c>
      <c r="I28" s="13"/>
    </row>
    <row r="29" spans="1:13" ht="13.5" thickBot="1" x14ac:dyDescent="0.25">
      <c r="A29" s="335"/>
      <c r="B29" s="338"/>
      <c r="C29" s="338"/>
      <c r="D29" s="338"/>
      <c r="E29" s="338"/>
      <c r="F29" s="338"/>
      <c r="G29" s="27">
        <v>2</v>
      </c>
      <c r="H29" s="28">
        <f>G29+2</f>
        <v>4</v>
      </c>
      <c r="I29" s="13"/>
    </row>
    <row r="30" spans="1:13" x14ac:dyDescent="0.2">
      <c r="A30" s="3">
        <v>1</v>
      </c>
      <c r="B30" s="4" t="e">
        <f ca="1">pikasStopName()</f>
        <v>#NAME?</v>
      </c>
      <c r="C30" s="36" t="e">
        <f ca="1">pikasStopKm()</f>
        <v>#NAME?</v>
      </c>
      <c r="D30" s="36" t="e">
        <f ca="1">OFFSET(C30,1,0)-C30</f>
        <v>#NAME?</v>
      </c>
      <c r="E30" s="30" t="e">
        <f ca="1">pikasStopNum()</f>
        <v>#NAME?</v>
      </c>
      <c r="F30" s="53"/>
      <c r="G30" s="5"/>
      <c r="H30" s="21"/>
      <c r="I30" s="13"/>
    </row>
    <row r="31" spans="1:13" x14ac:dyDescent="0.2">
      <c r="A31" s="3" t="e">
        <f ca="1">IF(B31&lt;&gt;"",OFFSET(A31,-1,0)+1,"")</f>
        <v>#NAME?</v>
      </c>
      <c r="B31" s="4" t="e">
        <f t="shared" ref="B31:B39" ca="1" si="5">pikasStopName()</f>
        <v>#NAME?</v>
      </c>
      <c r="C31" s="36" t="e">
        <f t="shared" ref="C31:C39" ca="1" si="6">pikasStopKm()</f>
        <v>#NAME?</v>
      </c>
      <c r="D31" s="36" t="e">
        <f t="shared" ref="D31:D39" ca="1" si="7">OFFSET(C31,1,0)-C31</f>
        <v>#NAME?</v>
      </c>
      <c r="E31" s="30" t="e">
        <f t="shared" ref="E31:E39" ca="1" si="8">pikasStopNum()</f>
        <v>#NAME?</v>
      </c>
      <c r="F31" s="53"/>
      <c r="G31" s="5"/>
      <c r="H31" s="21"/>
      <c r="I31" s="13"/>
    </row>
    <row r="32" spans="1:13" x14ac:dyDescent="0.2">
      <c r="A32" s="3" t="e">
        <f t="shared" ref="A32:A39" ca="1" si="9">IF(B32&lt;&gt;"",OFFSET(A32,-1,0)+1,"")</f>
        <v>#NAME?</v>
      </c>
      <c r="B32" s="4" t="e">
        <f t="shared" ca="1" si="5"/>
        <v>#NAME?</v>
      </c>
      <c r="C32" s="36" t="e">
        <f t="shared" ca="1" si="6"/>
        <v>#NAME?</v>
      </c>
      <c r="D32" s="36" t="e">
        <f t="shared" ca="1" si="7"/>
        <v>#NAME?</v>
      </c>
      <c r="E32" s="30" t="e">
        <f t="shared" ca="1" si="8"/>
        <v>#NAME?</v>
      </c>
      <c r="F32" s="53"/>
      <c r="G32" s="5"/>
      <c r="H32" s="21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6" t="e">
        <f t="shared" ca="1" si="6"/>
        <v>#NAME?</v>
      </c>
      <c r="D33" s="36" t="e">
        <f t="shared" ca="1" si="7"/>
        <v>#NAME?</v>
      </c>
      <c r="E33" s="30" t="e">
        <f t="shared" ca="1" si="8"/>
        <v>#NAME?</v>
      </c>
      <c r="F33" s="53"/>
      <c r="G33" s="5"/>
      <c r="H33" s="21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6" t="e">
        <f t="shared" ca="1" si="6"/>
        <v>#NAME?</v>
      </c>
      <c r="D34" s="36" t="e">
        <f t="shared" ca="1" si="7"/>
        <v>#NAME?</v>
      </c>
      <c r="E34" s="30" t="e">
        <f t="shared" ca="1" si="8"/>
        <v>#NAME?</v>
      </c>
      <c r="F34" s="53"/>
      <c r="G34" s="5"/>
      <c r="H34" s="21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6" t="e">
        <f t="shared" ca="1" si="6"/>
        <v>#NAME?</v>
      </c>
      <c r="D35" s="36" t="e">
        <f t="shared" ca="1" si="7"/>
        <v>#NAME?</v>
      </c>
      <c r="E35" s="30" t="e">
        <f t="shared" ca="1" si="8"/>
        <v>#NAME?</v>
      </c>
      <c r="F35" s="53"/>
      <c r="G35" s="5"/>
      <c r="H35" s="21"/>
      <c r="I35" s="13"/>
    </row>
    <row r="36" spans="1:9" x14ac:dyDescent="0.2">
      <c r="A36" s="3" t="e">
        <f t="shared" ca="1" si="9"/>
        <v>#NAME?</v>
      </c>
      <c r="B36" s="4" t="e">
        <f t="shared" ca="1" si="5"/>
        <v>#NAME?</v>
      </c>
      <c r="C36" s="36" t="e">
        <f t="shared" ca="1" si="6"/>
        <v>#NAME?</v>
      </c>
      <c r="D36" s="36" t="e">
        <f t="shared" ca="1" si="7"/>
        <v>#NAME?</v>
      </c>
      <c r="E36" s="30" t="e">
        <f t="shared" ca="1" si="8"/>
        <v>#NAME?</v>
      </c>
      <c r="F36" s="53"/>
      <c r="G36" s="5"/>
      <c r="H36" s="21"/>
      <c r="I36" s="13"/>
    </row>
    <row r="37" spans="1:9" x14ac:dyDescent="0.2">
      <c r="A37" s="3" t="e">
        <f t="shared" ca="1" si="9"/>
        <v>#NAME?</v>
      </c>
      <c r="B37" s="4" t="e">
        <f t="shared" ca="1" si="5"/>
        <v>#NAME?</v>
      </c>
      <c r="C37" s="36" t="e">
        <f t="shared" ca="1" si="6"/>
        <v>#NAME?</v>
      </c>
      <c r="D37" s="36" t="e">
        <f t="shared" ca="1" si="7"/>
        <v>#NAME?</v>
      </c>
      <c r="E37" s="30" t="e">
        <f t="shared" ca="1" si="8"/>
        <v>#NAME?</v>
      </c>
      <c r="F37" s="53"/>
      <c r="G37" s="5"/>
      <c r="H37" s="21"/>
      <c r="I37" s="13"/>
    </row>
    <row r="38" spans="1:9" x14ac:dyDescent="0.2">
      <c r="A38" s="3" t="e">
        <f t="shared" ca="1" si="9"/>
        <v>#NAME?</v>
      </c>
      <c r="B38" s="4" t="e">
        <f t="shared" ca="1" si="5"/>
        <v>#NAME?</v>
      </c>
      <c r="C38" s="36" t="e">
        <f t="shared" ca="1" si="6"/>
        <v>#NAME?</v>
      </c>
      <c r="D38" s="36" t="e">
        <f t="shared" ca="1" si="7"/>
        <v>#NAME?</v>
      </c>
      <c r="E38" s="30" t="e">
        <f t="shared" ca="1" si="8"/>
        <v>#NAME?</v>
      </c>
      <c r="F38" s="53"/>
      <c r="G38" s="5"/>
      <c r="H38" s="21"/>
      <c r="I38" s="13"/>
    </row>
    <row r="39" spans="1:9" ht="13.5" thickBot="1" x14ac:dyDescent="0.25">
      <c r="A39" s="3" t="e">
        <f t="shared" ca="1" si="9"/>
        <v>#NAME?</v>
      </c>
      <c r="B39" s="4" t="e">
        <f t="shared" ca="1" si="5"/>
        <v>#NAME?</v>
      </c>
      <c r="C39" s="36" t="e">
        <f t="shared" ca="1" si="6"/>
        <v>#NAME?</v>
      </c>
      <c r="D39" s="36" t="e">
        <f t="shared" ca="1" si="7"/>
        <v>#NAME?</v>
      </c>
      <c r="E39" s="30" t="e">
        <f t="shared" ca="1" si="8"/>
        <v>#NAME?</v>
      </c>
      <c r="F39" s="54"/>
      <c r="G39" s="6"/>
      <c r="H39" s="22"/>
      <c r="I39" s="13"/>
    </row>
    <row r="40" spans="1:9" x14ac:dyDescent="0.2">
      <c r="A40" s="7"/>
      <c r="B40" s="8"/>
      <c r="C40" s="8"/>
      <c r="D40" s="9"/>
      <c r="E40" s="10"/>
      <c r="F40" s="11" t="s">
        <v>12</v>
      </c>
      <c r="G40" s="12" t="s">
        <v>2</v>
      </c>
      <c r="H40" s="24" t="s">
        <v>2</v>
      </c>
      <c r="I40" s="13"/>
    </row>
    <row r="41" spans="1:9" x14ac:dyDescent="0.2">
      <c r="A41" s="13" t="s">
        <v>3</v>
      </c>
      <c r="B41" s="14"/>
      <c r="C41" s="14"/>
      <c r="D41" s="15"/>
      <c r="E41" s="16"/>
      <c r="F41" s="17" t="s">
        <v>13</v>
      </c>
      <c r="G41" s="51" t="e">
        <f ca="1">pikasTripKm()</f>
        <v>#NAME?</v>
      </c>
      <c r="H41" s="52" t="e">
        <f ca="1">pikasTripKm()</f>
        <v>#NAME?</v>
      </c>
      <c r="I41" s="13"/>
    </row>
    <row r="42" spans="1:9" x14ac:dyDescent="0.2">
      <c r="A42" s="13" t="s">
        <v>4</v>
      </c>
      <c r="B42" s="14"/>
      <c r="C42" s="14"/>
      <c r="D42" s="15"/>
      <c r="E42" s="16"/>
      <c r="F42" s="17" t="s">
        <v>14</v>
      </c>
      <c r="G42" s="34" t="e">
        <f ca="1">pikasTripDuration()/(24*60)</f>
        <v>#NAME?</v>
      </c>
      <c r="H42" s="35" t="e">
        <f ca="1">pikasTripDuration()/(24*60)</f>
        <v>#NAME?</v>
      </c>
      <c r="I42" s="13"/>
    </row>
    <row r="43" spans="1:9" x14ac:dyDescent="0.2">
      <c r="A43" s="13"/>
      <c r="B43" s="14"/>
      <c r="C43" s="14"/>
      <c r="D43" s="15"/>
      <c r="E43" s="16"/>
      <c r="F43" s="17" t="s">
        <v>15</v>
      </c>
      <c r="G43" s="18"/>
      <c r="H43" s="25"/>
      <c r="I43" s="13"/>
    </row>
    <row r="44" spans="1:9" x14ac:dyDescent="0.2">
      <c r="A44" s="13"/>
      <c r="B44" s="14"/>
      <c r="C44" s="14"/>
      <c r="D44" s="15"/>
      <c r="E44" s="16"/>
      <c r="F44" s="17" t="s">
        <v>18</v>
      </c>
      <c r="G44" s="18">
        <v>1</v>
      </c>
      <c r="H44" s="25">
        <v>1</v>
      </c>
      <c r="I44" s="13"/>
    </row>
    <row r="45" spans="1:9" x14ac:dyDescent="0.2">
      <c r="A45" s="13"/>
      <c r="B45" s="14"/>
      <c r="C45" s="14"/>
      <c r="D45" s="15"/>
      <c r="E45" s="390" t="s">
        <v>16</v>
      </c>
      <c r="F45" s="391"/>
      <c r="G45" s="32" t="e">
        <f ca="1">G41/(24*IF(G42&gt;0,G42,1))</f>
        <v>#NAME?</v>
      </c>
      <c r="H45" s="33" t="e">
        <f ca="1">H41/(24*IF(H42&gt;0,H42,1))</f>
        <v>#NAME?</v>
      </c>
      <c r="I45" s="13"/>
    </row>
    <row r="46" spans="1:9" ht="13.5" thickBot="1" x14ac:dyDescent="0.25">
      <c r="A46" s="47"/>
      <c r="B46" s="48"/>
      <c r="C46" s="48"/>
      <c r="D46" s="49"/>
      <c r="E46" s="19"/>
      <c r="F46" s="46" t="s">
        <v>17</v>
      </c>
      <c r="G46" s="20"/>
      <c r="H46" s="26"/>
      <c r="I46" s="13"/>
    </row>
  </sheetData>
  <mergeCells count="14">
    <mergeCell ref="E28:E29"/>
    <mergeCell ref="F28:F29"/>
    <mergeCell ref="E5:E6"/>
    <mergeCell ref="F5:F6"/>
    <mergeCell ref="E45:F45"/>
    <mergeCell ref="E22:F22"/>
    <mergeCell ref="A5:A6"/>
    <mergeCell ref="B5:B6"/>
    <mergeCell ref="C5:C6"/>
    <mergeCell ref="D5:D6"/>
    <mergeCell ref="A28:A29"/>
    <mergeCell ref="B28:B29"/>
    <mergeCell ref="C28:C29"/>
    <mergeCell ref="D28:D29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6"/>
  <dimension ref="A1:M40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28515625" customWidth="1"/>
    <col min="3" max="4" width="13.140625" customWidth="1"/>
    <col min="5" max="5" width="11.7109375" customWidth="1"/>
    <col min="6" max="6" width="13.140625" customWidth="1"/>
    <col min="7" max="15" width="6.5703125" customWidth="1"/>
  </cols>
  <sheetData>
    <row r="1" spans="1:13" s="14" customFormat="1" ht="31.5" customHeight="1" x14ac:dyDescent="0.25">
      <c r="C1" s="39"/>
      <c r="E1" s="40"/>
      <c r="F1" s="40"/>
      <c r="G1" s="41"/>
      <c r="H1" s="40"/>
      <c r="I1" s="40"/>
      <c r="M1" s="42"/>
    </row>
    <row r="2" spans="1:13" s="14" customFormat="1" ht="16.5" customHeight="1" x14ac:dyDescent="0.3">
      <c r="C2" s="43"/>
      <c r="D2" s="43"/>
      <c r="E2" s="29" t="s">
        <v>20</v>
      </c>
      <c r="F2" s="50" t="e">
        <f ca="1">"Nr." &amp; pikasRoute()</f>
        <v>#NAME?</v>
      </c>
      <c r="G2" s="44"/>
      <c r="H2" s="37"/>
      <c r="L2" s="45"/>
    </row>
    <row r="3" spans="1:13" s="14" customFormat="1" ht="16.5" customHeight="1" x14ac:dyDescent="0.25">
      <c r="D3" s="31"/>
      <c r="G3" s="31"/>
      <c r="H3" s="31"/>
      <c r="I3" s="31"/>
      <c r="J3" s="31"/>
      <c r="K3" s="31"/>
      <c r="L3" s="31"/>
    </row>
    <row r="4" spans="1:13" ht="12.75" customHeight="1" thickBot="1" x14ac:dyDescent="0.25">
      <c r="D4" s="14"/>
      <c r="E4" s="14"/>
      <c r="G4" s="14"/>
      <c r="H4" s="14"/>
      <c r="I4" s="14"/>
      <c r="J4" s="38"/>
      <c r="K4" s="1"/>
      <c r="L4" s="1"/>
    </row>
    <row r="5" spans="1:13" ht="48" customHeight="1" x14ac:dyDescent="0.2">
      <c r="A5" s="333" t="s">
        <v>0</v>
      </c>
      <c r="B5" s="336" t="s">
        <v>21</v>
      </c>
      <c r="C5" s="336" t="s">
        <v>22</v>
      </c>
      <c r="D5" s="336" t="s">
        <v>23</v>
      </c>
      <c r="E5" s="336" t="s">
        <v>24</v>
      </c>
      <c r="F5" s="336" t="s">
        <v>25</v>
      </c>
      <c r="G5" s="2" t="s">
        <v>26</v>
      </c>
      <c r="H5" s="23" t="s">
        <v>27</v>
      </c>
      <c r="I5" s="13"/>
    </row>
    <row r="6" spans="1:13" ht="13.5" thickBot="1" x14ac:dyDescent="0.25">
      <c r="A6" s="335"/>
      <c r="B6" s="338"/>
      <c r="C6" s="338"/>
      <c r="D6" s="338"/>
      <c r="E6" s="338"/>
      <c r="F6" s="338"/>
      <c r="G6" s="27" t="s">
        <v>1</v>
      </c>
      <c r="H6" s="28">
        <f>G6+2</f>
        <v>3</v>
      </c>
      <c r="I6" s="13"/>
    </row>
    <row r="7" spans="1:13" x14ac:dyDescent="0.2">
      <c r="A7" s="3">
        <v>1</v>
      </c>
      <c r="B7" s="4" t="e">
        <f t="shared" ref="B7:B16" ca="1" si="0">pikasStopName()</f>
        <v>#NAME?</v>
      </c>
      <c r="C7" s="36" t="e">
        <f t="shared" ref="C7:C16" ca="1" si="1">pikasStopKm()</f>
        <v>#NAME?</v>
      </c>
      <c r="D7" s="36" t="e">
        <f t="shared" ref="D7:D16" ca="1" si="2">OFFSET(C7,1,0)-C7</f>
        <v>#NAME?</v>
      </c>
      <c r="E7" s="30" t="e">
        <f t="shared" ref="E7:E16" ca="1" si="3">pikasStopNum()</f>
        <v>#NAME?</v>
      </c>
      <c r="F7" s="53"/>
      <c r="G7" s="5"/>
      <c r="H7" s="21"/>
      <c r="I7" s="13"/>
    </row>
    <row r="8" spans="1:13" x14ac:dyDescent="0.2">
      <c r="A8" s="3" t="e">
        <f t="shared" ref="A8:A16" ca="1" si="4">IF(B8&lt;&gt;"",OFFSET(A8,-1,0)+1,"")</f>
        <v>#NAME?</v>
      </c>
      <c r="B8" s="4" t="e">
        <f t="shared" ca="1" si="0"/>
        <v>#NAME?</v>
      </c>
      <c r="C8" s="36" t="e">
        <f t="shared" ca="1" si="1"/>
        <v>#NAME?</v>
      </c>
      <c r="D8" s="36" t="e">
        <f t="shared" ca="1" si="2"/>
        <v>#NAME?</v>
      </c>
      <c r="E8" s="30" t="e">
        <f t="shared" ca="1" si="3"/>
        <v>#NAME?</v>
      </c>
      <c r="F8" s="53"/>
      <c r="G8" s="5"/>
      <c r="H8" s="21"/>
      <c r="I8" s="13"/>
    </row>
    <row r="9" spans="1:13" x14ac:dyDescent="0.2">
      <c r="A9" s="3" t="e">
        <f t="shared" ca="1" si="4"/>
        <v>#NAME?</v>
      </c>
      <c r="B9" s="4" t="e">
        <f t="shared" ca="1" si="0"/>
        <v>#NAME?</v>
      </c>
      <c r="C9" s="36" t="e">
        <f t="shared" ca="1" si="1"/>
        <v>#NAME?</v>
      </c>
      <c r="D9" s="36" t="e">
        <f t="shared" ca="1" si="2"/>
        <v>#NAME?</v>
      </c>
      <c r="E9" s="30" t="e">
        <f t="shared" ca="1" si="3"/>
        <v>#NAME?</v>
      </c>
      <c r="F9" s="53"/>
      <c r="G9" s="5"/>
      <c r="H9" s="21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6" t="e">
        <f t="shared" ca="1" si="1"/>
        <v>#NAME?</v>
      </c>
      <c r="D10" s="36" t="e">
        <f t="shared" ca="1" si="2"/>
        <v>#NAME?</v>
      </c>
      <c r="E10" s="30" t="e">
        <f t="shared" ca="1" si="3"/>
        <v>#NAME?</v>
      </c>
      <c r="F10" s="53"/>
      <c r="G10" s="5"/>
      <c r="H10" s="21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6" t="e">
        <f t="shared" ca="1" si="1"/>
        <v>#NAME?</v>
      </c>
      <c r="D11" s="36" t="e">
        <f t="shared" ca="1" si="2"/>
        <v>#NAME?</v>
      </c>
      <c r="E11" s="30" t="e">
        <f t="shared" ca="1" si="3"/>
        <v>#NAME?</v>
      </c>
      <c r="F11" s="53"/>
      <c r="G11" s="5"/>
      <c r="H11" s="21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6" t="e">
        <f t="shared" ca="1" si="1"/>
        <v>#NAME?</v>
      </c>
      <c r="D12" s="36" t="e">
        <f t="shared" ca="1" si="2"/>
        <v>#NAME?</v>
      </c>
      <c r="E12" s="30" t="e">
        <f t="shared" ca="1" si="3"/>
        <v>#NAME?</v>
      </c>
      <c r="F12" s="53"/>
      <c r="G12" s="5"/>
      <c r="H12" s="21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6" t="e">
        <f t="shared" ca="1" si="1"/>
        <v>#NAME?</v>
      </c>
      <c r="D13" s="36" t="e">
        <f t="shared" ca="1" si="2"/>
        <v>#NAME?</v>
      </c>
      <c r="E13" s="30" t="e">
        <f t="shared" ca="1" si="3"/>
        <v>#NAME?</v>
      </c>
      <c r="F13" s="53"/>
      <c r="G13" s="5"/>
      <c r="H13" s="21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6" t="e">
        <f t="shared" ca="1" si="1"/>
        <v>#NAME?</v>
      </c>
      <c r="D14" s="36" t="e">
        <f t="shared" ca="1" si="2"/>
        <v>#NAME?</v>
      </c>
      <c r="E14" s="30" t="e">
        <f t="shared" ca="1" si="3"/>
        <v>#NAME?</v>
      </c>
      <c r="F14" s="53"/>
      <c r="G14" s="5"/>
      <c r="H14" s="21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6" t="e">
        <f t="shared" ca="1" si="1"/>
        <v>#NAME?</v>
      </c>
      <c r="D15" s="36" t="e">
        <f t="shared" ca="1" si="2"/>
        <v>#NAME?</v>
      </c>
      <c r="E15" s="30" t="e">
        <f t="shared" ca="1" si="3"/>
        <v>#NAME?</v>
      </c>
      <c r="F15" s="53"/>
      <c r="G15" s="5"/>
      <c r="H15" s="21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6" t="e">
        <f t="shared" ca="1" si="1"/>
        <v>#NAME?</v>
      </c>
      <c r="D16" s="36" t="e">
        <f t="shared" ca="1" si="2"/>
        <v>#NAME?</v>
      </c>
      <c r="E16" s="30" t="e">
        <f t="shared" ca="1" si="3"/>
        <v>#NAME?</v>
      </c>
      <c r="F16" s="54"/>
      <c r="G16" s="6"/>
      <c r="H16" s="22"/>
      <c r="I16" s="13"/>
    </row>
    <row r="17" spans="1:13" x14ac:dyDescent="0.2">
      <c r="A17" s="7"/>
      <c r="B17" s="8"/>
      <c r="C17" s="8"/>
      <c r="D17" s="9"/>
      <c r="E17" s="10"/>
      <c r="F17" s="11" t="s">
        <v>28</v>
      </c>
      <c r="G17" s="12" t="s">
        <v>2</v>
      </c>
      <c r="H17" s="24" t="s">
        <v>2</v>
      </c>
      <c r="I17" s="13"/>
    </row>
    <row r="18" spans="1:13" x14ac:dyDescent="0.2">
      <c r="A18" s="13"/>
      <c r="B18" s="14"/>
      <c r="C18" s="14"/>
      <c r="D18" s="15"/>
      <c r="E18" s="16"/>
      <c r="F18" s="17" t="s">
        <v>31</v>
      </c>
      <c r="G18" s="51" t="e">
        <f ca="1">pikasTripKm()</f>
        <v>#NAME?</v>
      </c>
      <c r="H18" s="52" t="e">
        <f ca="1">pikasTripKm()</f>
        <v>#NAME?</v>
      </c>
      <c r="I18" s="13"/>
    </row>
    <row r="19" spans="1:13" x14ac:dyDescent="0.2">
      <c r="A19" s="13"/>
      <c r="B19" s="14"/>
      <c r="C19" s="14"/>
      <c r="D19" s="15"/>
      <c r="E19" s="16"/>
      <c r="F19" s="17" t="s">
        <v>30</v>
      </c>
      <c r="G19" s="34" t="e">
        <f ca="1">pikasTripDuration()/(24*60)</f>
        <v>#NAME?</v>
      </c>
      <c r="H19" s="35" t="e">
        <f ca="1">pikasTripDuration()/(24*60)</f>
        <v>#NAME?</v>
      </c>
      <c r="I19" s="13"/>
    </row>
    <row r="20" spans="1:13" ht="13.5" thickBot="1" x14ac:dyDescent="0.25">
      <c r="A20" s="47"/>
      <c r="B20" s="48"/>
      <c r="C20" s="48"/>
      <c r="D20" s="49"/>
      <c r="E20" s="331" t="s">
        <v>29</v>
      </c>
      <c r="F20" s="332"/>
      <c r="G20" s="55" t="e">
        <f ca="1">G18/(24*IF(G19&gt;0,G19,1))</f>
        <v>#NAME?</v>
      </c>
      <c r="H20" s="56" t="e">
        <f ca="1">H18/(24*IF(H19&gt;0,H19,1))</f>
        <v>#NAME?</v>
      </c>
      <c r="I20" s="13"/>
    </row>
    <row r="21" spans="1:13" s="14" customFormat="1" ht="31.5" customHeight="1" x14ac:dyDescent="0.25">
      <c r="C21" s="39"/>
      <c r="E21" s="40"/>
      <c r="F21" s="40"/>
      <c r="G21" s="41"/>
      <c r="H21" s="40"/>
      <c r="I21" s="40"/>
      <c r="M21" s="42"/>
    </row>
    <row r="22" spans="1:13" s="14" customFormat="1" ht="16.5" customHeight="1" x14ac:dyDescent="0.3">
      <c r="C22" s="43"/>
      <c r="D22" s="43"/>
      <c r="E22" s="29" t="s">
        <v>20</v>
      </c>
      <c r="F22" s="50" t="e">
        <f ca="1">F2</f>
        <v>#NAME?</v>
      </c>
      <c r="G22" s="44"/>
      <c r="H22" s="37"/>
      <c r="L22" s="45"/>
    </row>
    <row r="23" spans="1:13" s="14" customFormat="1" ht="16.5" customHeight="1" x14ac:dyDescent="0.25">
      <c r="D23" s="31"/>
      <c r="G23" s="31"/>
      <c r="H23" s="31"/>
      <c r="I23" s="31"/>
      <c r="J23" s="31"/>
      <c r="K23" s="31"/>
      <c r="L23" s="31"/>
    </row>
    <row r="24" spans="1:13" ht="12.75" customHeight="1" thickBot="1" x14ac:dyDescent="0.25">
      <c r="D24" s="14"/>
      <c r="E24" s="14"/>
      <c r="G24" s="14"/>
      <c r="H24" s="14"/>
      <c r="I24" s="14"/>
      <c r="J24" s="38"/>
      <c r="K24" s="1"/>
      <c r="L24" s="1"/>
    </row>
    <row r="25" spans="1:13" ht="48" customHeight="1" x14ac:dyDescent="0.2">
      <c r="A25" s="355" t="s">
        <v>0</v>
      </c>
      <c r="B25" s="357" t="s">
        <v>21</v>
      </c>
      <c r="C25" s="357" t="s">
        <v>22</v>
      </c>
      <c r="D25" s="357" t="s">
        <v>23</v>
      </c>
      <c r="E25" s="357" t="s">
        <v>24</v>
      </c>
      <c r="F25" s="357" t="s">
        <v>25</v>
      </c>
      <c r="G25" s="2" t="s">
        <v>26</v>
      </c>
      <c r="H25" s="23" t="s">
        <v>27</v>
      </c>
      <c r="I25" s="13"/>
    </row>
    <row r="26" spans="1:13" ht="13.5" thickBot="1" x14ac:dyDescent="0.25">
      <c r="A26" s="356"/>
      <c r="B26" s="358"/>
      <c r="C26" s="358"/>
      <c r="D26" s="358"/>
      <c r="E26" s="358"/>
      <c r="F26" s="358"/>
      <c r="G26" s="27">
        <v>2</v>
      </c>
      <c r="H26" s="28">
        <f>G26+2</f>
        <v>4</v>
      </c>
      <c r="I26" s="13"/>
    </row>
    <row r="27" spans="1:13" x14ac:dyDescent="0.2">
      <c r="A27" s="3">
        <v>1</v>
      </c>
      <c r="B27" s="4" t="e">
        <f t="shared" ref="B27:B36" ca="1" si="5">pikasStopName()</f>
        <v>#NAME?</v>
      </c>
      <c r="C27" s="36" t="e">
        <f t="shared" ref="C27:C36" ca="1" si="6">pikasStopKm()</f>
        <v>#NAME?</v>
      </c>
      <c r="D27" s="36" t="e">
        <f t="shared" ref="D27:D36" ca="1" si="7">OFFSET(C27,1,0)-C27</f>
        <v>#NAME?</v>
      </c>
      <c r="E27" s="30" t="e">
        <f t="shared" ref="E27:E36" ca="1" si="8">pikasStopNum()</f>
        <v>#NAME?</v>
      </c>
      <c r="F27" s="53"/>
      <c r="G27" s="5"/>
      <c r="H27" s="21"/>
      <c r="I27" s="13"/>
    </row>
    <row r="28" spans="1:13" x14ac:dyDescent="0.2">
      <c r="A28" s="3" t="e">
        <f t="shared" ref="A28:A36" ca="1" si="9">IF(B28&lt;&gt;"",OFFSET(A28,-1,0)+1,"")</f>
        <v>#NAME?</v>
      </c>
      <c r="B28" s="4" t="e">
        <f t="shared" ca="1" si="5"/>
        <v>#NAME?</v>
      </c>
      <c r="C28" s="36" t="e">
        <f t="shared" ca="1" si="6"/>
        <v>#NAME?</v>
      </c>
      <c r="D28" s="36" t="e">
        <f t="shared" ca="1" si="7"/>
        <v>#NAME?</v>
      </c>
      <c r="E28" s="30" t="e">
        <f t="shared" ca="1" si="8"/>
        <v>#NAME?</v>
      </c>
      <c r="F28" s="53"/>
      <c r="G28" s="5"/>
      <c r="H28" s="21"/>
      <c r="I28" s="13"/>
    </row>
    <row r="29" spans="1:13" x14ac:dyDescent="0.2">
      <c r="A29" s="3" t="e">
        <f t="shared" ca="1" si="9"/>
        <v>#NAME?</v>
      </c>
      <c r="B29" s="4" t="e">
        <f t="shared" ca="1" si="5"/>
        <v>#NAME?</v>
      </c>
      <c r="C29" s="36" t="e">
        <f t="shared" ca="1" si="6"/>
        <v>#NAME?</v>
      </c>
      <c r="D29" s="36" t="e">
        <f t="shared" ca="1" si="7"/>
        <v>#NAME?</v>
      </c>
      <c r="E29" s="30" t="e">
        <f t="shared" ca="1" si="8"/>
        <v>#NAME?</v>
      </c>
      <c r="F29" s="53"/>
      <c r="G29" s="5"/>
      <c r="H29" s="21"/>
      <c r="I29" s="13"/>
    </row>
    <row r="30" spans="1:13" x14ac:dyDescent="0.2">
      <c r="A30" s="3" t="e">
        <f t="shared" ca="1" si="9"/>
        <v>#NAME?</v>
      </c>
      <c r="B30" s="4" t="e">
        <f t="shared" ca="1" si="5"/>
        <v>#NAME?</v>
      </c>
      <c r="C30" s="36" t="e">
        <f t="shared" ca="1" si="6"/>
        <v>#NAME?</v>
      </c>
      <c r="D30" s="36" t="e">
        <f t="shared" ca="1" si="7"/>
        <v>#NAME?</v>
      </c>
      <c r="E30" s="30" t="e">
        <f t="shared" ca="1" si="8"/>
        <v>#NAME?</v>
      </c>
      <c r="F30" s="53"/>
      <c r="G30" s="5"/>
      <c r="H30" s="21"/>
      <c r="I30" s="13"/>
    </row>
    <row r="31" spans="1:13" x14ac:dyDescent="0.2">
      <c r="A31" s="3" t="e">
        <f t="shared" ca="1" si="9"/>
        <v>#NAME?</v>
      </c>
      <c r="B31" s="4" t="e">
        <f t="shared" ca="1" si="5"/>
        <v>#NAME?</v>
      </c>
      <c r="C31" s="36" t="e">
        <f t="shared" ca="1" si="6"/>
        <v>#NAME?</v>
      </c>
      <c r="D31" s="36" t="e">
        <f t="shared" ca="1" si="7"/>
        <v>#NAME?</v>
      </c>
      <c r="E31" s="30" t="e">
        <f t="shared" ca="1" si="8"/>
        <v>#NAME?</v>
      </c>
      <c r="F31" s="53"/>
      <c r="G31" s="5"/>
      <c r="H31" s="21"/>
      <c r="I31" s="13"/>
    </row>
    <row r="32" spans="1:13" x14ac:dyDescent="0.2">
      <c r="A32" s="3" t="e">
        <f t="shared" ca="1" si="9"/>
        <v>#NAME?</v>
      </c>
      <c r="B32" s="4" t="e">
        <f t="shared" ca="1" si="5"/>
        <v>#NAME?</v>
      </c>
      <c r="C32" s="36" t="e">
        <f t="shared" ca="1" si="6"/>
        <v>#NAME?</v>
      </c>
      <c r="D32" s="36" t="e">
        <f t="shared" ca="1" si="7"/>
        <v>#NAME?</v>
      </c>
      <c r="E32" s="30" t="e">
        <f t="shared" ca="1" si="8"/>
        <v>#NAME?</v>
      </c>
      <c r="F32" s="53"/>
      <c r="G32" s="5"/>
      <c r="H32" s="21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6" t="e">
        <f t="shared" ca="1" si="6"/>
        <v>#NAME?</v>
      </c>
      <c r="D33" s="36" t="e">
        <f t="shared" ca="1" si="7"/>
        <v>#NAME?</v>
      </c>
      <c r="E33" s="30" t="e">
        <f t="shared" ca="1" si="8"/>
        <v>#NAME?</v>
      </c>
      <c r="F33" s="53"/>
      <c r="G33" s="5"/>
      <c r="H33" s="21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6" t="e">
        <f t="shared" ca="1" si="6"/>
        <v>#NAME?</v>
      </c>
      <c r="D34" s="36" t="e">
        <f t="shared" ca="1" si="7"/>
        <v>#NAME?</v>
      </c>
      <c r="E34" s="30" t="e">
        <f t="shared" ca="1" si="8"/>
        <v>#NAME?</v>
      </c>
      <c r="F34" s="53"/>
      <c r="G34" s="5"/>
      <c r="H34" s="21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6" t="e">
        <f t="shared" ca="1" si="6"/>
        <v>#NAME?</v>
      </c>
      <c r="D35" s="36" t="e">
        <f t="shared" ca="1" si="7"/>
        <v>#NAME?</v>
      </c>
      <c r="E35" s="30" t="e">
        <f t="shared" ca="1" si="8"/>
        <v>#NAME?</v>
      </c>
      <c r="F35" s="53"/>
      <c r="G35" s="5"/>
      <c r="H35" s="21"/>
      <c r="I35" s="13"/>
    </row>
    <row r="36" spans="1:9" ht="13.5" thickBot="1" x14ac:dyDescent="0.25">
      <c r="A36" s="3" t="e">
        <f t="shared" ca="1" si="9"/>
        <v>#NAME?</v>
      </c>
      <c r="B36" s="4" t="e">
        <f t="shared" ca="1" si="5"/>
        <v>#NAME?</v>
      </c>
      <c r="C36" s="36" t="e">
        <f t="shared" ca="1" si="6"/>
        <v>#NAME?</v>
      </c>
      <c r="D36" s="36" t="e">
        <f t="shared" ca="1" si="7"/>
        <v>#NAME?</v>
      </c>
      <c r="E36" s="30" t="e">
        <f t="shared" ca="1" si="8"/>
        <v>#NAME?</v>
      </c>
      <c r="F36" s="54"/>
      <c r="G36" s="6"/>
      <c r="H36" s="22"/>
      <c r="I36" s="13"/>
    </row>
    <row r="37" spans="1:9" x14ac:dyDescent="0.2">
      <c r="A37" s="7"/>
      <c r="B37" s="8"/>
      <c r="C37" s="8"/>
      <c r="D37" s="9"/>
      <c r="E37" s="10"/>
      <c r="F37" s="11" t="s">
        <v>28</v>
      </c>
      <c r="G37" s="12" t="s">
        <v>2</v>
      </c>
      <c r="H37" s="24" t="s">
        <v>2</v>
      </c>
      <c r="I37" s="13"/>
    </row>
    <row r="38" spans="1:9" x14ac:dyDescent="0.2">
      <c r="A38" s="13"/>
      <c r="B38" s="14"/>
      <c r="C38" s="14"/>
      <c r="D38" s="15"/>
      <c r="E38" s="16"/>
      <c r="F38" s="17" t="s">
        <v>31</v>
      </c>
      <c r="G38" s="51" t="e">
        <f ca="1">pikasTripKm()</f>
        <v>#NAME?</v>
      </c>
      <c r="H38" s="52" t="e">
        <f ca="1">pikasTripKm()</f>
        <v>#NAME?</v>
      </c>
      <c r="I38" s="13"/>
    </row>
    <row r="39" spans="1:9" x14ac:dyDescent="0.2">
      <c r="A39" s="13"/>
      <c r="B39" s="14"/>
      <c r="C39" s="14"/>
      <c r="D39" s="15"/>
      <c r="E39" s="16"/>
      <c r="F39" s="17" t="s">
        <v>30</v>
      </c>
      <c r="G39" s="34" t="e">
        <f ca="1">pikasTripDuration()/(24*60)</f>
        <v>#NAME?</v>
      </c>
      <c r="H39" s="35" t="e">
        <f ca="1">pikasTripDuration()/(24*60)</f>
        <v>#NAME?</v>
      </c>
      <c r="I39" s="13"/>
    </row>
    <row r="40" spans="1:9" ht="13.5" thickBot="1" x14ac:dyDescent="0.25">
      <c r="A40" s="47"/>
      <c r="B40" s="48"/>
      <c r="C40" s="48"/>
      <c r="D40" s="49"/>
      <c r="E40" s="331" t="s">
        <v>29</v>
      </c>
      <c r="F40" s="332"/>
      <c r="G40" s="55" t="e">
        <f ca="1">G38/(24*IF(G39&gt;0,G39,1))</f>
        <v>#NAME?</v>
      </c>
      <c r="H40" s="56" t="e">
        <f ca="1">H38/(24*IF(H39&gt;0,H39,1))</f>
        <v>#NAME?</v>
      </c>
      <c r="I40" s="13"/>
    </row>
  </sheetData>
  <mergeCells count="14">
    <mergeCell ref="A25:A26"/>
    <mergeCell ref="B25:B26"/>
    <mergeCell ref="C25:C26"/>
    <mergeCell ref="D25:D26"/>
    <mergeCell ref="A5:A6"/>
    <mergeCell ref="B5:B6"/>
    <mergeCell ref="C5:C6"/>
    <mergeCell ref="D5:D6"/>
    <mergeCell ref="E40:F40"/>
    <mergeCell ref="E20:F20"/>
    <mergeCell ref="E25:E26"/>
    <mergeCell ref="F25:F26"/>
    <mergeCell ref="E5:E6"/>
    <mergeCell ref="F5:F6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9</vt:i4>
      </vt:variant>
      <vt:variant>
        <vt:lpstr>Nimega vahemikud</vt:lpstr>
      </vt:variant>
      <vt:variant>
        <vt:i4>42</vt:i4>
      </vt:variant>
    </vt:vector>
  </HeadingPairs>
  <TitlesOfParts>
    <vt:vector size="51" baseType="lpstr">
      <vt:lpstr>K1 1-5</vt:lpstr>
      <vt:lpstr>K2 2, 4</vt:lpstr>
      <vt:lpstr>K2 1, 3, 5</vt:lpstr>
      <vt:lpstr>K7 1-5</vt:lpstr>
      <vt:lpstr>K8 R </vt:lpstr>
      <vt:lpstr>K10 T</vt:lpstr>
      <vt:lpstr>Jelgava</vt:lpstr>
      <vt:lpstr>Talava</vt:lpstr>
      <vt:lpstr>Design Ufa RUS</vt:lpstr>
      <vt:lpstr>'Design Ufa RUS'!Prinditiitlid</vt:lpstr>
      <vt:lpstr>Jelgava!Prinditiitlid</vt:lpstr>
      <vt:lpstr>'K1 1-5'!Prinditiitlid</vt:lpstr>
      <vt:lpstr>'K10 T'!Prinditiitlid</vt:lpstr>
      <vt:lpstr>'K2 1, 3, 5'!Prinditiitlid</vt:lpstr>
      <vt:lpstr>'K2 2, 4'!Prinditiitlid</vt:lpstr>
      <vt:lpstr>'K7 1-5'!Prinditiitlid</vt:lpstr>
      <vt:lpstr>'K8 R '!Prinditiitlid</vt:lpstr>
      <vt:lpstr>Talava!Prinditiitlid</vt:lpstr>
      <vt:lpstr>'Design Ufa RUS'!Table1</vt:lpstr>
      <vt:lpstr>Jelgava!Table1</vt:lpstr>
      <vt:lpstr>'K1 1-5'!Table1</vt:lpstr>
      <vt:lpstr>'K10 T'!Table1</vt:lpstr>
      <vt:lpstr>'K2 1, 3, 5'!Table1</vt:lpstr>
      <vt:lpstr>'K2 2, 4'!Table1</vt:lpstr>
      <vt:lpstr>'K7 1-5'!Table1</vt:lpstr>
      <vt:lpstr>'K8 R '!Table1</vt:lpstr>
      <vt:lpstr>Table1</vt:lpstr>
      <vt:lpstr>'Design Ufa RUS'!Table2</vt:lpstr>
      <vt:lpstr>Jelgava!Table2</vt:lpstr>
      <vt:lpstr>'K1 1-5'!Table2</vt:lpstr>
      <vt:lpstr>'K2 1, 3, 5'!Table2</vt:lpstr>
      <vt:lpstr>'K2 2, 4'!Table2</vt:lpstr>
      <vt:lpstr>'K7 1-5'!Table2</vt:lpstr>
      <vt:lpstr>'K8 R '!Table2</vt:lpstr>
      <vt:lpstr>Table2</vt:lpstr>
      <vt:lpstr>'Design Ufa RUS'!TimeTable1</vt:lpstr>
      <vt:lpstr>Jelgava!TimeTable1</vt:lpstr>
      <vt:lpstr>'K1 1-5'!TimeTable1</vt:lpstr>
      <vt:lpstr>'K10 T'!TimeTable1</vt:lpstr>
      <vt:lpstr>'K2 1, 3, 5'!TimeTable1</vt:lpstr>
      <vt:lpstr>'K2 2, 4'!TimeTable1</vt:lpstr>
      <vt:lpstr>'K7 1-5'!TimeTable1</vt:lpstr>
      <vt:lpstr>'K8 R '!TimeTable1</vt:lpstr>
      <vt:lpstr>TimeTable1</vt:lpstr>
      <vt:lpstr>'Design Ufa RUS'!TimeTable2</vt:lpstr>
      <vt:lpstr>Jelgava!TimeTable2</vt:lpstr>
      <vt:lpstr>'K1 1-5'!TimeTable2</vt:lpstr>
      <vt:lpstr>'K2 1, 3, 5'!TimeTable2</vt:lpstr>
      <vt:lpstr>'K2 2, 4'!TimeTable2</vt:lpstr>
      <vt:lpstr>'K8 R '!TimeTable2</vt:lpstr>
      <vt:lpstr>TimeTable2</vt:lpstr>
    </vt:vector>
  </TitlesOfParts>
  <Manager>Romas Mickus</Manager>
  <Company>UAB Merakas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01b-Schedule for line, version 1.3.0724</dc:title>
  <dc:subject>Pikas reports</dc:subject>
  <dc:creator>Evaldas Jadenkus</dc:creator>
  <cp:lastModifiedBy>andrus</cp:lastModifiedBy>
  <cp:lastPrinted>2019-12-10T13:21:57Z</cp:lastPrinted>
  <dcterms:created xsi:type="dcterms:W3CDTF">2003-02-27T16:16:01Z</dcterms:created>
  <dcterms:modified xsi:type="dcterms:W3CDTF">2020-03-13T10:17:54Z</dcterms:modified>
</cp:coreProperties>
</file>